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4840" windowHeight="16160" tabRatio="973" activeTab="0"/>
  </bookViews>
  <sheets>
    <sheet name="Luokituspisteet" sheetId="1" r:id="rId1"/>
    <sheet name="Aikataulu" sheetId="2" r:id="rId2"/>
    <sheet name="Osanottajat ja maksut" sheetId="3" r:id="rId3"/>
    <sheet name="MK-Poolit" sheetId="4" r:id="rId4"/>
    <sheet name="MK-Cup" sheetId="5" r:id="rId5"/>
    <sheet name="MJ-11 Poolit" sheetId="6" r:id="rId6"/>
    <sheet name="MJ-11 Cup" sheetId="7" r:id="rId7"/>
    <sheet name="MJ-13 Poolit" sheetId="8" r:id="rId8"/>
    <sheet name="MJ-13 Cup" sheetId="9" r:id="rId9"/>
    <sheet name="MJ-15 Poolit" sheetId="10" r:id="rId10"/>
    <sheet name="MJ-15 Cup" sheetId="11" r:id="rId11"/>
    <sheet name="MJ-17" sheetId="12" r:id="rId12"/>
    <sheet name="MK-D" sheetId="13" r:id="rId13"/>
    <sheet name="MK-C" sheetId="14" r:id="rId14"/>
    <sheet name="MK-B" sheetId="15" r:id="rId15"/>
    <sheet name="MK-A" sheetId="16" r:id="rId16"/>
    <sheet name="IK-50" sheetId="17" r:id="rId17"/>
    <sheet name="TAS" sheetId="18" r:id="rId18"/>
    <sheet name="Nimet" sheetId="19" r:id="rId19"/>
    <sheet name="Poolit 4" sheetId="20" r:id="rId20"/>
    <sheet name="Poolit 5" sheetId="21" r:id="rId21"/>
    <sheet name="8" sheetId="22" r:id="rId22"/>
    <sheet name="16" sheetId="23" r:id="rId23"/>
    <sheet name="32" sheetId="24" r:id="rId24"/>
    <sheet name="8PK" sheetId="25" r:id="rId25"/>
    <sheet name="32U2PK" sheetId="26" r:id="rId26"/>
    <sheet name="16PK" sheetId="27" r:id="rId27"/>
    <sheet name="32PK" sheetId="28" r:id="rId28"/>
    <sheet name="4PPK" sheetId="29" r:id="rId29"/>
    <sheet name="5PPK" sheetId="30" r:id="rId30"/>
  </sheets>
  <externalReferences>
    <externalReference r:id="rId33"/>
    <externalReference r:id="rId34"/>
    <externalReference r:id="rId35"/>
  </externalReferences>
  <definedNames>
    <definedName name="_xlnm.Print_Area" localSheetId="22">'16'!$B$1:$J$33</definedName>
    <definedName name="_xlnm.Print_Area" localSheetId="26">'16PK'!$A$1:$R$100</definedName>
    <definedName name="_xlnm.Print_Area" localSheetId="23">'32'!$B:$J</definedName>
    <definedName name="_xlnm.Print_Area" localSheetId="27">'32PK'!$A$1:$AA$240</definedName>
    <definedName name="_xlnm.Print_Area" localSheetId="25">'32U2PK'!$A$1:$R$100</definedName>
    <definedName name="_xlnm.Print_Area" localSheetId="28">'4PPK'!$A$1:$R$100</definedName>
    <definedName name="_xlnm.Print_Area" localSheetId="29">'5PPK'!$A$1:$R$149</definedName>
    <definedName name="_xlnm.Print_Area" localSheetId="24">'8PK'!$A$1:$R$50</definedName>
    <definedName name="_xlnm.Print_Area" localSheetId="16">'IK-50'!$B$1:$J$33</definedName>
    <definedName name="_xlnm.Print_Area" localSheetId="6">'MJ-11 Cup'!$B$1:$J$25</definedName>
    <definedName name="_xlnm.Print_Area" localSheetId="8">'MJ-13 Cup'!$B$1:$J$25</definedName>
    <definedName name="_xlnm.Print_Area" localSheetId="10">'MJ-15 Cup'!$B$1:$J$25</definedName>
    <definedName name="_xlnm.Print_Area" localSheetId="11">'MJ-17'!$B$1:$J$33</definedName>
    <definedName name="_xlnm.Print_Area" localSheetId="15">'MK-A'!$B:$J</definedName>
    <definedName name="_xlnm.Print_Area" localSheetId="14">'MK-B'!$B:$J</definedName>
    <definedName name="_xlnm.Print_Area" localSheetId="13">'MK-C'!$B:$J</definedName>
    <definedName name="_xlnm.Print_Area" localSheetId="4">'MK-Cup'!$B:$J</definedName>
    <definedName name="_xlnm.Print_Area" localSheetId="12">'MK-D'!$B:$J</definedName>
    <definedName name="_xlnm.Print_Area" localSheetId="18">'Nimet'!$1:$51</definedName>
    <definedName name="_xlnm.Print_Area" localSheetId="17">'TAS'!$B:$J</definedName>
  </definedNames>
  <calcPr fullCalcOnLoad="1"/>
</workbook>
</file>

<file path=xl/sharedStrings.xml><?xml version="1.0" encoding="utf-8"?>
<sst xmlns="http://schemas.openxmlformats.org/spreadsheetml/2006/main" count="4188" uniqueCount="909">
  <si>
    <t>Kantola</t>
  </si>
  <si>
    <t>3,3,6</t>
  </si>
  <si>
    <t>-3,8,7,7</t>
  </si>
  <si>
    <t>8,9,-9,6</t>
  </si>
  <si>
    <t>Virtanen</t>
  </si>
  <si>
    <t>3,12,7</t>
  </si>
  <si>
    <t>4,9,9</t>
  </si>
  <si>
    <t>8,-4,4,4</t>
  </si>
  <si>
    <t>S. Kirichenko</t>
  </si>
  <si>
    <t>Rasinen</t>
  </si>
  <si>
    <t>7,-7,12,7</t>
  </si>
  <si>
    <t>Niskanen</t>
  </si>
  <si>
    <t>-8,-8,8,9,9</t>
  </si>
  <si>
    <t>-10,-4,7,12,6</t>
  </si>
  <si>
    <t>4</t>
  </si>
  <si>
    <t>Päivä:</t>
  </si>
  <si>
    <t>Klo:</t>
  </si>
  <si>
    <t>Name</t>
  </si>
  <si>
    <t>Club</t>
  </si>
  <si>
    <t>2</t>
  </si>
  <si>
    <t>3</t>
  </si>
  <si>
    <t>T</t>
  </si>
  <si>
    <t>Eräsum</t>
  </si>
  <si>
    <t>Place</t>
  </si>
  <si>
    <t>Pistesum</t>
  </si>
  <si>
    <t>ero</t>
  </si>
  <si>
    <t>7,2,8</t>
  </si>
  <si>
    <t>6,5,4</t>
  </si>
  <si>
    <t>-8,8,6,9</t>
  </si>
  <si>
    <t>-6,6,6,2</t>
  </si>
  <si>
    <t>8,8,-5,9</t>
  </si>
  <si>
    <t>Haapasalo</t>
  </si>
  <si>
    <t>-4,6,10,9</t>
  </si>
  <si>
    <t>Flemming</t>
  </si>
  <si>
    <t>-9,6,9,9</t>
  </si>
  <si>
    <t>4,-4,2,5</t>
  </si>
  <si>
    <t>10,8,11</t>
  </si>
  <si>
    <t>4,4,4</t>
  </si>
  <si>
    <t>Laakso J</t>
  </si>
  <si>
    <t>Laakso E</t>
  </si>
  <si>
    <t>10,7,-8,9</t>
  </si>
  <si>
    <t>Keinonen</t>
  </si>
  <si>
    <t>3,5,3</t>
  </si>
  <si>
    <t>3,9,7</t>
  </si>
  <si>
    <t>3,4,-7,9</t>
  </si>
  <si>
    <t>Tulokset</t>
  </si>
  <si>
    <t>Kantola</t>
  </si>
  <si>
    <t>4,5,5</t>
  </si>
  <si>
    <t>7,5,2</t>
  </si>
  <si>
    <t>7,-8,7,-10,8</t>
  </si>
  <si>
    <t>-9,2,8,4</t>
  </si>
  <si>
    <t xml:space="preserve">Merkitse vain erien jäännöspisteet ( esim 11-7 = 7 tai 6-11 = -6 ).  Huom. miinus nolla ( '-0 ), käytä edessä yläpilkkua (tähtimerkin alla) </t>
  </si>
  <si>
    <t>Ottelut / Matches</t>
  </si>
  <si>
    <t>1.erä</t>
  </si>
  <si>
    <t>2.erä</t>
  </si>
  <si>
    <t>3.erä</t>
  </si>
  <si>
    <t>4.erä</t>
  </si>
  <si>
    <t>5.erä</t>
  </si>
  <si>
    <t>1-5 / 3</t>
  </si>
  <si>
    <t>2-4 / 1</t>
  </si>
  <si>
    <t>3-5 / 2</t>
  </si>
  <si>
    <t>1-4 / 5</t>
  </si>
  <si>
    <t>2-5 / 4</t>
  </si>
  <si>
    <t>1-3 / 2</t>
  </si>
  <si>
    <t>4-5 / 1</t>
  </si>
  <si>
    <t>2-3 / 4</t>
  </si>
  <si>
    <t>3-4 / 5</t>
  </si>
  <si>
    <t>1-2 / 3</t>
  </si>
  <si>
    <t>1-4 / 3</t>
  </si>
  <si>
    <t>3-4 / 1</t>
  </si>
  <si>
    <t>Pooli A</t>
  </si>
  <si>
    <t>Pooli B</t>
  </si>
  <si>
    <t>Pooli E</t>
  </si>
  <si>
    <t>Pooli F</t>
  </si>
  <si>
    <t>Rossi</t>
  </si>
  <si>
    <t>Juha</t>
  </si>
  <si>
    <t>Pelaajat:</t>
  </si>
  <si>
    <t>KuPTS</t>
  </si>
  <si>
    <t>1</t>
  </si>
  <si>
    <t>-12,11,7,9</t>
  </si>
  <si>
    <t>Rasinen</t>
  </si>
  <si>
    <t>11,-8,-9-12,8</t>
  </si>
  <si>
    <t>O'Connor</t>
  </si>
  <si>
    <t>6,9,-10,3</t>
  </si>
  <si>
    <t>4,6,4</t>
  </si>
  <si>
    <t>Nousiainen</t>
  </si>
  <si>
    <t>Nousiainen</t>
  </si>
  <si>
    <t>Pitkänen</t>
  </si>
  <si>
    <t>6,-4,7,9</t>
  </si>
  <si>
    <t>7,-9,-5,4,8</t>
  </si>
  <si>
    <t>9,-9,6,-8,9</t>
  </si>
  <si>
    <t>-10,10,-3,10,6</t>
  </si>
  <si>
    <t>-4,10,-7,9,5</t>
  </si>
  <si>
    <t>11,8,-4,9</t>
  </si>
  <si>
    <t>Holm</t>
  </si>
  <si>
    <t>6,4,9</t>
  </si>
  <si>
    <t>Kujanpää</t>
  </si>
  <si>
    <t>4,-5,-9,7,9</t>
  </si>
  <si>
    <t>10,9,10</t>
  </si>
  <si>
    <t>-7,9,-12,11,5</t>
  </si>
  <si>
    <t>7,9,10</t>
  </si>
  <si>
    <t>11,5,7</t>
  </si>
  <si>
    <t>9,5,5</t>
  </si>
  <si>
    <t>Laine</t>
  </si>
  <si>
    <t>7,4,5</t>
  </si>
  <si>
    <t>4,10,6</t>
  </si>
  <si>
    <t>Halavaara</t>
  </si>
  <si>
    <t>5,7,5</t>
  </si>
  <si>
    <t>-5,6,4,5</t>
  </si>
  <si>
    <t>9,10,6</t>
  </si>
  <si>
    <t>Wennman</t>
  </si>
  <si>
    <t>6,5,-5,4</t>
  </si>
  <si>
    <t>Pitkänen</t>
  </si>
  <si>
    <t>w.o.</t>
  </si>
  <si>
    <t>Miettinen</t>
  </si>
  <si>
    <t>Nousiainen</t>
  </si>
  <si>
    <t>Rimpiläinen</t>
  </si>
  <si>
    <t>Virtanen</t>
  </si>
  <si>
    <t>Laine</t>
  </si>
  <si>
    <t>Jansons</t>
  </si>
  <si>
    <t xml:space="preserve">Rolands </t>
  </si>
  <si>
    <t>Tanhua</t>
  </si>
  <si>
    <t>Riku</t>
  </si>
  <si>
    <t>9,7,-8,12</t>
  </si>
  <si>
    <t>2,9,-8,9</t>
  </si>
  <si>
    <t>Palomaa</t>
  </si>
  <si>
    <t>7,4,10</t>
  </si>
  <si>
    <t>10,4,4</t>
  </si>
  <si>
    <t>7,6,-8,8</t>
  </si>
  <si>
    <t>-4,9,-8,4,5</t>
  </si>
  <si>
    <t>3,-8,9,-10,5</t>
  </si>
  <si>
    <t>Rossi</t>
  </si>
  <si>
    <t>5,3,6</t>
  </si>
  <si>
    <t>7,7,8</t>
  </si>
  <si>
    <t>-5,8,7,-10,5</t>
  </si>
  <si>
    <t>-9,6,-5,2,7</t>
  </si>
  <si>
    <t>-12,5,11,9</t>
  </si>
  <si>
    <t>9,7,-7,15,4</t>
  </si>
  <si>
    <t>Hella</t>
  </si>
  <si>
    <t>-10,5,3,7</t>
  </si>
  <si>
    <t>11,-6,5,8</t>
  </si>
  <si>
    <t>Pyykkö</t>
  </si>
  <si>
    <t>Jokinen</t>
  </si>
  <si>
    <t>-8,6,8,5</t>
  </si>
  <si>
    <t>11,-6,3,5</t>
  </si>
  <si>
    <t>11,9,-6,7</t>
  </si>
  <si>
    <t>9,-9,8,-8,11</t>
  </si>
  <si>
    <t>Mika Tuomola</t>
  </si>
  <si>
    <t>Juha Rossi</t>
  </si>
  <si>
    <t>B</t>
  </si>
  <si>
    <t>Hänninen</t>
  </si>
  <si>
    <t>Paavo</t>
  </si>
  <si>
    <t>B</t>
  </si>
  <si>
    <t>Lohko/Pool</t>
  </si>
  <si>
    <t>Pöytä /Table</t>
  </si>
  <si>
    <t>Päivä /Date</t>
  </si>
  <si>
    <t>Klo / Time:</t>
  </si>
  <si>
    <t>Nimi / Name</t>
  </si>
  <si>
    <t>Seura / Club</t>
  </si>
  <si>
    <t>5</t>
  </si>
  <si>
    <t>Vana</t>
  </si>
  <si>
    <t>Maunulan Spinni</t>
  </si>
  <si>
    <t>Riku Autio </t>
  </si>
  <si>
    <t>Teppo Ahti</t>
  </si>
  <si>
    <t>Juho Seppänen</t>
  </si>
  <si>
    <t>V</t>
  </si>
  <si>
    <t>Kilpailut:</t>
  </si>
  <si>
    <t>Luokka:</t>
  </si>
  <si>
    <t>Aika:</t>
  </si>
  <si>
    <t>Pelaajan nro</t>
  </si>
  <si>
    <t>Nimi</t>
  </si>
  <si>
    <t>Seura</t>
  </si>
  <si>
    <t>Emil Laakso</t>
  </si>
  <si>
    <t>Markus Myllärinen</t>
  </si>
  <si>
    <t>Esi2</t>
  </si>
  <si>
    <t>Esi1</t>
  </si>
  <si>
    <t>Maris</t>
  </si>
  <si>
    <t>Jansons</t>
  </si>
  <si>
    <t>8,6,6</t>
  </si>
  <si>
    <t>Ruohonen</t>
  </si>
  <si>
    <t>6,8,6</t>
  </si>
  <si>
    <t>Ruohonen</t>
  </si>
  <si>
    <t>-9,10,9,10</t>
  </si>
  <si>
    <t>Kirichenko</t>
  </si>
  <si>
    <t>Autio</t>
  </si>
  <si>
    <t>9,4,9</t>
  </si>
  <si>
    <t>7,6,6</t>
  </si>
  <si>
    <t>3,9,4</t>
  </si>
  <si>
    <t>8,7,4</t>
  </si>
  <si>
    <t>9,7,5</t>
  </si>
  <si>
    <t>5,7,-6,11</t>
  </si>
  <si>
    <t>9,7,-10,9</t>
  </si>
  <si>
    <t>17,7,7</t>
  </si>
  <si>
    <t>Rissanen</t>
  </si>
  <si>
    <t>-8,5,8,1</t>
  </si>
  <si>
    <t>4,5,4</t>
  </si>
  <si>
    <t>Välimäki</t>
  </si>
  <si>
    <t>10,9,8</t>
  </si>
  <si>
    <t>11,12,11</t>
  </si>
  <si>
    <t>7,-3,-8,5,4</t>
  </si>
  <si>
    <t>3,-5,7,8</t>
  </si>
  <si>
    <t>-11,9,-5,4,7</t>
  </si>
  <si>
    <t>Valtakoski</t>
  </si>
  <si>
    <t>-6,7,5,-9,6</t>
  </si>
  <si>
    <t xml:space="preserve">Pärssinen </t>
  </si>
  <si>
    <t>POR-83</t>
  </si>
  <si>
    <t>Markus</t>
  </si>
  <si>
    <t>Mika</t>
  </si>
  <si>
    <t>Pool A</t>
  </si>
  <si>
    <t>03.10.2009</t>
  </si>
  <si>
    <t>Pool B</t>
  </si>
  <si>
    <t>Seppänen</t>
  </si>
  <si>
    <t>Halavaara</t>
  </si>
  <si>
    <t>Simo</t>
  </si>
  <si>
    <t>A78</t>
  </si>
  <si>
    <t>B63</t>
  </si>
  <si>
    <t xml:space="preserve">Pertti Mäkinen </t>
  </si>
  <si>
    <t>TIP-70</t>
  </si>
  <si>
    <t xml:space="preserve">Joonatan </t>
  </si>
  <si>
    <t xml:space="preserve">Kirjoita vain erien jäännöspisteet( esim. 11-7  = 7 tai  6-11 = -6 ). Jos -0 (miinus nolla), anna etupilkku. </t>
  </si>
  <si>
    <t>tark</t>
  </si>
  <si>
    <t>Matches</t>
  </si>
  <si>
    <t>1.set</t>
  </si>
  <si>
    <t>2.set</t>
  </si>
  <si>
    <t>3.set</t>
  </si>
  <si>
    <t>4.set</t>
  </si>
  <si>
    <t>5.set</t>
  </si>
  <si>
    <t xml:space="preserve">Aleksi </t>
  </si>
  <si>
    <t>MJ-15</t>
  </si>
  <si>
    <t>Aika:</t>
  </si>
  <si>
    <t>MJ-13</t>
  </si>
  <si>
    <t>9.30</t>
  </si>
  <si>
    <t>MJ-11</t>
  </si>
  <si>
    <t>12.30</t>
  </si>
  <si>
    <t>MK</t>
  </si>
  <si>
    <t>11.30</t>
  </si>
  <si>
    <t>IK-50</t>
  </si>
  <si>
    <t>13.30</t>
  </si>
  <si>
    <t>MJ-15</t>
  </si>
  <si>
    <t>Mj-13</t>
  </si>
  <si>
    <t>Mj-11</t>
  </si>
  <si>
    <t>MK</t>
  </si>
  <si>
    <t>C</t>
  </si>
  <si>
    <t>Aleksander Dyroff</t>
  </si>
  <si>
    <t>Dyroff</t>
  </si>
  <si>
    <t>Aleksander</t>
  </si>
  <si>
    <t>13.30</t>
  </si>
  <si>
    <t>PT 75 Kansalliset</t>
  </si>
  <si>
    <t xml:space="preserve">Pertti Mäkinen </t>
  </si>
  <si>
    <t>Tuka</t>
  </si>
  <si>
    <t>MK-C</t>
  </si>
  <si>
    <t>12.30</t>
  </si>
  <si>
    <t>Anton</t>
  </si>
  <si>
    <t>Konsta Kähtävä</t>
  </si>
  <si>
    <t>Jan Nyberg</t>
  </si>
  <si>
    <t>Anna Kirichenko</t>
  </si>
  <si>
    <t>Sveta Kirichenko</t>
  </si>
  <si>
    <t>Enkkelä</t>
  </si>
  <si>
    <t>Pertti</t>
  </si>
  <si>
    <t>Virta</t>
  </si>
  <si>
    <t>Schoenborn</t>
  </si>
  <si>
    <t>Voittaja</t>
  </si>
  <si>
    <t>Erä4</t>
  </si>
  <si>
    <t>Erä5</t>
  </si>
  <si>
    <t>Erä6</t>
  </si>
  <si>
    <t>Niko Pihajoki</t>
  </si>
  <si>
    <t>Jani Ruuskanen</t>
  </si>
  <si>
    <t>Jari Ruuskanen</t>
  </si>
  <si>
    <t xml:space="preserve">Benedikt </t>
  </si>
  <si>
    <t>Välimäki</t>
  </si>
  <si>
    <t xml:space="preserve">Vesa </t>
  </si>
  <si>
    <t>Jarno</t>
  </si>
  <si>
    <t>Peltovako</t>
  </si>
  <si>
    <t>Mika</t>
  </si>
  <si>
    <t>Tuomola</t>
  </si>
  <si>
    <t>Henrik Wennman</t>
  </si>
  <si>
    <t>Thomas</t>
  </si>
  <si>
    <t>Anders</t>
  </si>
  <si>
    <t>Emil</t>
  </si>
  <si>
    <t>Petri</t>
  </si>
  <si>
    <t>Mäkinen</t>
  </si>
  <si>
    <t>Toni Pitkänen</t>
  </si>
  <si>
    <t>Pooli D</t>
  </si>
  <si>
    <t>Laakso</t>
  </si>
  <si>
    <t>Janne Jokinen</t>
  </si>
  <si>
    <t>Tapio Syrjänen</t>
  </si>
  <si>
    <t>Pertti Virta</t>
  </si>
  <si>
    <t>Benedikt Schoenborn</t>
  </si>
  <si>
    <t>Vesa Välimäki</t>
  </si>
  <si>
    <t>Jarno Peltovako</t>
  </si>
  <si>
    <t xml:space="preserve">Luokitettujen pelaajien lkm (esim C:ssä C-luokkalaiset) </t>
  </si>
  <si>
    <t>Sukunimi</t>
  </si>
  <si>
    <t>Etunimi</t>
  </si>
  <si>
    <t>TUOMARIPÖYTÄKIRJA</t>
  </si>
  <si>
    <t>Päivä</t>
  </si>
  <si>
    <t>Kilpailu</t>
  </si>
  <si>
    <t>-9,-2,6,7,8</t>
  </si>
  <si>
    <t>Seppänen</t>
  </si>
  <si>
    <t>Husu</t>
  </si>
  <si>
    <t>Paasioksa</t>
  </si>
  <si>
    <t>Rissanen</t>
  </si>
  <si>
    <t xml:space="preserve">Patrik </t>
  </si>
  <si>
    <t>Parviainen</t>
  </si>
  <si>
    <t>Pertti</t>
  </si>
  <si>
    <t>KuPTS</t>
  </si>
  <si>
    <t>MBF</t>
  </si>
  <si>
    <t>Maunulan Spinni</t>
  </si>
  <si>
    <t>LPTS</t>
  </si>
  <si>
    <t>KoKa</t>
  </si>
  <si>
    <t>Luokkia NJ-13, NJ-17 ja NK ei pelata osanottajien vähyyden vuoksi</t>
  </si>
  <si>
    <t>Filen</t>
  </si>
  <si>
    <t>Autio </t>
  </si>
  <si>
    <t>Teppo</t>
  </si>
  <si>
    <t>Ahti</t>
  </si>
  <si>
    <t>Flemming</t>
  </si>
  <si>
    <t xml:space="preserve">Veikka </t>
  </si>
  <si>
    <t>Sami</t>
  </si>
  <si>
    <t>Ruohonen</t>
  </si>
  <si>
    <t xml:space="preserve">Rasinen </t>
  </si>
  <si>
    <t xml:space="preserve">Asko </t>
  </si>
  <si>
    <t>Niko</t>
  </si>
  <si>
    <t>Jani</t>
  </si>
  <si>
    <t>Jari</t>
  </si>
  <si>
    <t>Konsta</t>
  </si>
  <si>
    <t>Jukka</t>
  </si>
  <si>
    <t>Pasi</t>
  </si>
  <si>
    <t>Jyrki</t>
  </si>
  <si>
    <t>Juha</t>
  </si>
  <si>
    <t>Söderström</t>
  </si>
  <si>
    <t>Ingvar</t>
  </si>
  <si>
    <t>Pool C</t>
  </si>
  <si>
    <t>Pool D</t>
  </si>
  <si>
    <t>09:30</t>
  </si>
  <si>
    <t>Jyri Valtakoski</t>
  </si>
  <si>
    <t>Valtakoski</t>
  </si>
  <si>
    <t>Haapasalo</t>
  </si>
  <si>
    <t>Tammela</t>
  </si>
  <si>
    <t>Kai</t>
  </si>
  <si>
    <t>Janne</t>
  </si>
  <si>
    <t>OPT-86</t>
  </si>
  <si>
    <t>Palomaa</t>
  </si>
  <si>
    <t>Kristian</t>
  </si>
  <si>
    <t>Anders Lundström</t>
  </si>
  <si>
    <t>MBF</t>
  </si>
  <si>
    <t>Xin tiantian</t>
  </si>
  <si>
    <t>Esa Miettinen</t>
  </si>
  <si>
    <t>Thomas Lundström</t>
  </si>
  <si>
    <t>Miikka O'Connor</t>
  </si>
  <si>
    <t>Aleksi Veini</t>
  </si>
  <si>
    <t>Heikki Tanhua</t>
  </si>
  <si>
    <t>LPTS</t>
  </si>
  <si>
    <t>Sami Ruohonen</t>
  </si>
  <si>
    <t xml:space="preserve">Asko Rasinen </t>
  </si>
  <si>
    <t>TuPy</t>
  </si>
  <si>
    <t>Konsta Kollanus</t>
  </si>
  <si>
    <t>HäKi</t>
  </si>
  <si>
    <t>HP</t>
  </si>
  <si>
    <t>Juhani Kujanpää</t>
  </si>
  <si>
    <t>Vesa Haapasalo</t>
  </si>
  <si>
    <t>Janne Röpelinen</t>
  </si>
  <si>
    <t>Kristian Palomaa</t>
  </si>
  <si>
    <t>KoKa</t>
  </si>
  <si>
    <t>Kankainen</t>
  </si>
  <si>
    <t>Mika Myllärinen</t>
  </si>
  <si>
    <t>Veikka Flemming</t>
  </si>
  <si>
    <t>Rantatulkkila</t>
  </si>
  <si>
    <t>O'Connor</t>
  </si>
  <si>
    <t xml:space="preserve">Miikka </t>
  </si>
  <si>
    <t>Boije</t>
  </si>
  <si>
    <t>PT-Espoo</t>
  </si>
  <si>
    <t>Veini</t>
  </si>
  <si>
    <t>Otto Tennilä</t>
  </si>
  <si>
    <t>Otto</t>
  </si>
  <si>
    <t>Tennilä</t>
  </si>
  <si>
    <t>PT 75</t>
  </si>
  <si>
    <t>Tulos</t>
  </si>
  <si>
    <t>Erä7</t>
  </si>
  <si>
    <t>Erä8</t>
  </si>
  <si>
    <t>Erä9</t>
  </si>
  <si>
    <t>Tuomari</t>
  </si>
  <si>
    <t>Erät</t>
  </si>
  <si>
    <t>HeKa</t>
  </si>
  <si>
    <t>Jyri</t>
  </si>
  <si>
    <t>Yrjö Kerttula</t>
  </si>
  <si>
    <t>Röpelinen</t>
  </si>
  <si>
    <t>Lundström</t>
  </si>
  <si>
    <t>Rantatulkkila</t>
  </si>
  <si>
    <t>POR-83</t>
  </si>
  <si>
    <t xml:space="preserve">Janne </t>
  </si>
  <si>
    <t>Emil</t>
  </si>
  <si>
    <t>Laakso</t>
  </si>
  <si>
    <t>Grani Pingis</t>
  </si>
  <si>
    <t>HP</t>
  </si>
  <si>
    <t>Heikki</t>
  </si>
  <si>
    <t>Jouni</t>
  </si>
  <si>
    <t>Esa</t>
  </si>
  <si>
    <t>Sampo</t>
  </si>
  <si>
    <t>Ossi</t>
  </si>
  <si>
    <t>Xin</t>
  </si>
  <si>
    <t>Tiantian</t>
  </si>
  <si>
    <t>Hella</t>
  </si>
  <si>
    <t>Hella</t>
  </si>
  <si>
    <t>Juho</t>
  </si>
  <si>
    <t>Kari</t>
  </si>
  <si>
    <t>Eero</t>
  </si>
  <si>
    <t>Aho</t>
  </si>
  <si>
    <t>Mika Myllärinen</t>
  </si>
  <si>
    <t>Turunen</t>
  </si>
  <si>
    <t>Simo</t>
  </si>
  <si>
    <t>Arvola</t>
  </si>
  <si>
    <t>Joonas Paasioksa</t>
  </si>
  <si>
    <t>Veikko Koskinen</t>
  </si>
  <si>
    <t>Pitkänen</t>
  </si>
  <si>
    <t>Sami</t>
  </si>
  <si>
    <t>Pyykkö</t>
  </si>
  <si>
    <t>PTS-60</t>
  </si>
  <si>
    <t>TIP-70</t>
  </si>
  <si>
    <t>Hannu</t>
  </si>
  <si>
    <t>Pertti</t>
  </si>
  <si>
    <t>Tero</t>
  </si>
  <si>
    <t>Uusikivi</t>
  </si>
  <si>
    <t xml:space="preserve">Mäkinen </t>
  </si>
  <si>
    <t>Tamminen</t>
  </si>
  <si>
    <t>TuKa</t>
  </si>
  <si>
    <t>HaTe</t>
  </si>
  <si>
    <t>KuPTS</t>
  </si>
  <si>
    <t>Veikko</t>
  </si>
  <si>
    <t>Roope</t>
  </si>
  <si>
    <t>Roni</t>
  </si>
  <si>
    <t>Kantola</t>
  </si>
  <si>
    <t>Koskinen</t>
  </si>
  <si>
    <t>Päivä:</t>
  </si>
  <si>
    <t>Tero Tamminen</t>
  </si>
  <si>
    <t>TuKa</t>
  </si>
  <si>
    <t>Roni Kantola</t>
  </si>
  <si>
    <t>Hannu Uusikivi</t>
  </si>
  <si>
    <t>Roope Kantola</t>
  </si>
  <si>
    <t>HaTe</t>
  </si>
  <si>
    <t>M17</t>
  </si>
  <si>
    <t>MD</t>
  </si>
  <si>
    <t>MC</t>
  </si>
  <si>
    <t>MB</t>
  </si>
  <si>
    <t>MA</t>
  </si>
  <si>
    <t>MK</t>
  </si>
  <si>
    <t>IK-50</t>
  </si>
  <si>
    <t>TAS</t>
  </si>
  <si>
    <t>Yhteensä</t>
  </si>
  <si>
    <t>V</t>
  </si>
  <si>
    <t>A19</t>
  </si>
  <si>
    <t>B40</t>
  </si>
  <si>
    <t>B999</t>
  </si>
  <si>
    <t>C999</t>
  </si>
  <si>
    <t>A</t>
  </si>
  <si>
    <t>A96</t>
  </si>
  <si>
    <t>A57</t>
  </si>
  <si>
    <t xml:space="preserve">Ingvar Söderström </t>
  </si>
  <si>
    <t>B999</t>
  </si>
  <si>
    <t>V</t>
  </si>
  <si>
    <t>A20</t>
  </si>
  <si>
    <t>A32</t>
  </si>
  <si>
    <t>D999</t>
  </si>
  <si>
    <t>Kari Halavaara</t>
  </si>
  <si>
    <t>PT 75</t>
  </si>
  <si>
    <t>B</t>
  </si>
  <si>
    <t>B11</t>
  </si>
  <si>
    <t>Eero Aho</t>
  </si>
  <si>
    <t>PT 75</t>
  </si>
  <si>
    <t>A</t>
  </si>
  <si>
    <t>Vana</t>
  </si>
  <si>
    <t>Asko Keinonen</t>
  </si>
  <si>
    <t>Wega</t>
  </si>
  <si>
    <t>Kai Merimaa</t>
  </si>
  <si>
    <t>Terho Pitkänen</t>
  </si>
  <si>
    <t>14.30</t>
  </si>
  <si>
    <t>MK-A</t>
  </si>
  <si>
    <t>12.30</t>
  </si>
  <si>
    <t>Sami Pyykkö</t>
  </si>
  <si>
    <t>LrTU</t>
  </si>
  <si>
    <t>B</t>
  </si>
  <si>
    <t>A</t>
  </si>
  <si>
    <t>D</t>
  </si>
  <si>
    <t>D</t>
  </si>
  <si>
    <t>C</t>
  </si>
  <si>
    <t>C</t>
  </si>
  <si>
    <t>C</t>
  </si>
  <si>
    <t>A1</t>
  </si>
  <si>
    <t>B1</t>
  </si>
  <si>
    <t>LUOKKA</t>
  </si>
  <si>
    <t>Pöytä</t>
  </si>
  <si>
    <t>vs.</t>
  </si>
  <si>
    <t>Erä1</t>
  </si>
  <si>
    <t>-</t>
  </si>
  <si>
    <t>Erä2</t>
  </si>
  <si>
    <t>Erä3</t>
  </si>
  <si>
    <t>Heikki</t>
  </si>
  <si>
    <t>Joonas</t>
  </si>
  <si>
    <t>Kirichenko</t>
  </si>
  <si>
    <t xml:space="preserve">Sveta </t>
  </si>
  <si>
    <t>Anna</t>
  </si>
  <si>
    <t>Kirichenko</t>
  </si>
  <si>
    <t>Nyberg</t>
  </si>
  <si>
    <t xml:space="preserve">Johan </t>
  </si>
  <si>
    <t>Jan</t>
  </si>
  <si>
    <t>Nyberg</t>
  </si>
  <si>
    <t>Ville</t>
  </si>
  <si>
    <t>Mika</t>
  </si>
  <si>
    <t>Kotoluoto</t>
  </si>
  <si>
    <t>Husu</t>
  </si>
  <si>
    <t>B-lk</t>
  </si>
  <si>
    <t>Sij-MK</t>
  </si>
  <si>
    <t>NJ13</t>
  </si>
  <si>
    <t>NJ17</t>
  </si>
  <si>
    <t>Rissanen</t>
  </si>
  <si>
    <t>Pihajoki</t>
  </si>
  <si>
    <t>Ruuskanen</t>
  </si>
  <si>
    <t>Ruuskanen</t>
  </si>
  <si>
    <t>Kollanus</t>
  </si>
  <si>
    <t>Wega</t>
  </si>
  <si>
    <t>LrTU</t>
  </si>
  <si>
    <t>Wennman</t>
  </si>
  <si>
    <t xml:space="preserve">Henrik </t>
  </si>
  <si>
    <t>Asko</t>
  </si>
  <si>
    <t>Keinonen</t>
  </si>
  <si>
    <t>Kai</t>
  </si>
  <si>
    <t>Merimaa</t>
  </si>
  <si>
    <t>Terho</t>
  </si>
  <si>
    <t>Toni</t>
  </si>
  <si>
    <t>Pitkänen</t>
  </si>
  <si>
    <t>Veikko Holm</t>
  </si>
  <si>
    <t>Holm</t>
  </si>
  <si>
    <t>Veikko</t>
  </si>
  <si>
    <t>PT 75</t>
  </si>
  <si>
    <t>Hytönen</t>
  </si>
  <si>
    <t>Teuvo</t>
  </si>
  <si>
    <t>KuPTS</t>
  </si>
  <si>
    <t>Kujanpää</t>
  </si>
  <si>
    <t>Juhani</t>
  </si>
  <si>
    <t>Vesa</t>
  </si>
  <si>
    <t>Jokinen</t>
  </si>
  <si>
    <t xml:space="preserve">Janne </t>
  </si>
  <si>
    <t>Tapio</t>
  </si>
  <si>
    <t>Syrjänen</t>
  </si>
  <si>
    <t>A35</t>
  </si>
  <si>
    <t>Simo Turunen</t>
  </si>
  <si>
    <t>MK-B</t>
  </si>
  <si>
    <t>11.30</t>
  </si>
  <si>
    <t>15.30</t>
  </si>
  <si>
    <t>TAS</t>
  </si>
  <si>
    <t>Mikhail Kantonistov</t>
  </si>
  <si>
    <t>Irina Kantonistova</t>
  </si>
  <si>
    <t>PT-Espoo</t>
  </si>
  <si>
    <t>Johan Nyberg</t>
  </si>
  <si>
    <t>PT-Espoo</t>
  </si>
  <si>
    <t>C</t>
  </si>
  <si>
    <t>B50</t>
  </si>
  <si>
    <t>Henrik Wennman</t>
  </si>
  <si>
    <t>IK-50</t>
  </si>
  <si>
    <t>Kai Tammela</t>
  </si>
  <si>
    <t>Pasi Kankainen</t>
  </si>
  <si>
    <t>OPT-86</t>
  </si>
  <si>
    <t>Niskanen</t>
  </si>
  <si>
    <t>Pekka</t>
  </si>
  <si>
    <t>12:30</t>
  </si>
  <si>
    <t>PT 75 KANSALLISET 03102009 ILMOITTAUTUMISET</t>
  </si>
  <si>
    <t>Pelaajien lkm</t>
  </si>
  <si>
    <t>Luokkamaksu</t>
  </si>
  <si>
    <t>Nimi</t>
  </si>
  <si>
    <t>Seura</t>
  </si>
  <si>
    <t>Luokka</t>
  </si>
  <si>
    <t>Pasi</t>
  </si>
  <si>
    <t>Kantonistova</t>
  </si>
  <si>
    <t xml:space="preserve">Irina </t>
  </si>
  <si>
    <t>Kantonistov</t>
  </si>
  <si>
    <t xml:space="preserve">Mikhail </t>
  </si>
  <si>
    <t>Otto</t>
  </si>
  <si>
    <t>B59</t>
  </si>
  <si>
    <t>TuPy</t>
  </si>
  <si>
    <t>TuPy</t>
  </si>
  <si>
    <t>Konsta Kollanus</t>
  </si>
  <si>
    <t>14:30</t>
  </si>
  <si>
    <t>14.30</t>
  </si>
  <si>
    <t xml:space="preserve">Ingvar Söderström </t>
  </si>
  <si>
    <t>Kari Halavaara</t>
  </si>
  <si>
    <t>PT 75</t>
  </si>
  <si>
    <t>Eero Aho</t>
  </si>
  <si>
    <t>Simo Turunen</t>
  </si>
  <si>
    <t>PT 75</t>
  </si>
  <si>
    <t>TuPy</t>
  </si>
  <si>
    <t>HäKi</t>
  </si>
  <si>
    <t>Vesa Haapasalo</t>
  </si>
  <si>
    <t>D</t>
  </si>
  <si>
    <t>Simo Arvola</t>
  </si>
  <si>
    <t xml:space="preserve">Janne Pärssinen </t>
  </si>
  <si>
    <t>Vana</t>
  </si>
  <si>
    <t>Asko Keinonen</t>
  </si>
  <si>
    <t>Wega</t>
  </si>
  <si>
    <t>Kai Merimaa</t>
  </si>
  <si>
    <t>Wega</t>
  </si>
  <si>
    <t>B02</t>
  </si>
  <si>
    <t>Terho Pitkänen</t>
  </si>
  <si>
    <t>A63</t>
  </si>
  <si>
    <t>Toni Pitkänen</t>
  </si>
  <si>
    <t>Paavo Hänninen</t>
  </si>
  <si>
    <t>PT-Espoo</t>
  </si>
  <si>
    <t>A999</t>
  </si>
  <si>
    <t>Tero Tamminen</t>
  </si>
  <si>
    <t>A38</t>
  </si>
  <si>
    <t>TuKa</t>
  </si>
  <si>
    <t>B70</t>
  </si>
  <si>
    <t>HeKa</t>
  </si>
  <si>
    <t>Sija</t>
  </si>
  <si>
    <t>MJ-17</t>
  </si>
  <si>
    <t>MK-D</t>
  </si>
  <si>
    <t>TAS 1/2</t>
  </si>
  <si>
    <t>Heikki Parviainen</t>
  </si>
  <si>
    <t>Patrik Rissanen</t>
  </si>
  <si>
    <t>Pertti Rissanen</t>
  </si>
  <si>
    <t>Ossi Hella</t>
  </si>
  <si>
    <t>Pertti Hella</t>
  </si>
  <si>
    <t>Sampo Enkkelä</t>
  </si>
  <si>
    <t>Anton Mäkinen</t>
  </si>
  <si>
    <t>Emil Rantatulkkila</t>
  </si>
  <si>
    <t>Petri Rantatulkkila</t>
  </si>
  <si>
    <t>Maris Jansons</t>
  </si>
  <si>
    <t>Rolands Jansons</t>
  </si>
  <si>
    <t>Joonatan Laakso</t>
  </si>
  <si>
    <t>PTS-60</t>
  </si>
  <si>
    <t>TIP-70</t>
  </si>
  <si>
    <t>Sami Ruohonen</t>
  </si>
  <si>
    <t>KoKa</t>
  </si>
  <si>
    <t xml:space="preserve">Asko Rasinen </t>
  </si>
  <si>
    <t>HeKa</t>
  </si>
  <si>
    <t>V</t>
  </si>
  <si>
    <t>A10</t>
  </si>
  <si>
    <t>HaTe</t>
  </si>
  <si>
    <t>B54</t>
  </si>
  <si>
    <t>KuPTS</t>
  </si>
  <si>
    <t>B02</t>
  </si>
  <si>
    <t>Xin tiantian</t>
  </si>
  <si>
    <t>A73</t>
  </si>
  <si>
    <t>Esa Miettinen</t>
  </si>
  <si>
    <t>A09</t>
  </si>
  <si>
    <t>Jouni Nousiainen</t>
  </si>
  <si>
    <t>A97</t>
  </si>
  <si>
    <t>C999</t>
  </si>
  <si>
    <t>MBF</t>
  </si>
  <si>
    <t>A98</t>
  </si>
  <si>
    <t>Anders Lundström</t>
  </si>
  <si>
    <t>A47</t>
  </si>
  <si>
    <t>MBF</t>
  </si>
  <si>
    <t>Miikka O'Connor</t>
  </si>
  <si>
    <t>Aleksi Veini</t>
  </si>
  <si>
    <t>MBF</t>
  </si>
  <si>
    <t>Heikki Tanhua</t>
  </si>
  <si>
    <t>LPTS</t>
  </si>
  <si>
    <t>KoKa</t>
  </si>
  <si>
    <t>B34</t>
  </si>
  <si>
    <t>KoKa</t>
  </si>
  <si>
    <t>6,5,6</t>
  </si>
  <si>
    <t>Välimäki</t>
  </si>
  <si>
    <t>-6,4,-7,5,2</t>
  </si>
  <si>
    <t>Rantatulkkila</t>
  </si>
  <si>
    <t>9,-12,-8,5,17</t>
  </si>
  <si>
    <t>Schoenborn</t>
  </si>
  <si>
    <t>Tanhua</t>
  </si>
  <si>
    <t>Xin Tiantian</t>
  </si>
  <si>
    <t>8,5,11</t>
  </si>
  <si>
    <t>Parviainen</t>
  </si>
  <si>
    <t>-9,3,7,6</t>
  </si>
  <si>
    <t>A Kirichenko</t>
  </si>
  <si>
    <t>Esiottelut</t>
  </si>
  <si>
    <t>E1</t>
  </si>
  <si>
    <t>E2</t>
  </si>
  <si>
    <t>C1</t>
  </si>
  <si>
    <t>D1</t>
  </si>
  <si>
    <t>F1</t>
  </si>
  <si>
    <t>B2</t>
  </si>
  <si>
    <t>F2</t>
  </si>
  <si>
    <t>D2</t>
  </si>
  <si>
    <t>POR-83</t>
  </si>
  <si>
    <t>C1</t>
  </si>
  <si>
    <t>Myllärinen</t>
  </si>
  <si>
    <t>Myllärinen</t>
  </si>
  <si>
    <t>PT-Espoo</t>
  </si>
  <si>
    <t>17,-10,6,-9,7</t>
  </si>
  <si>
    <t>5,10,-6,5</t>
  </si>
  <si>
    <t>-5,7,7,8</t>
  </si>
  <si>
    <t>3,7,8</t>
  </si>
  <si>
    <t>Wennman</t>
  </si>
  <si>
    <t>7,-4,16,-4,12</t>
  </si>
  <si>
    <t>9,10,-12,9</t>
  </si>
  <si>
    <t>-8,8,11,7</t>
  </si>
  <si>
    <t>10,10,7</t>
  </si>
  <si>
    <t>Miettinen</t>
  </si>
  <si>
    <t>Rossi</t>
  </si>
  <si>
    <t>6,12,6</t>
  </si>
  <si>
    <t>5,10,8</t>
  </si>
  <si>
    <t>NK</t>
  </si>
  <si>
    <t>MJ11</t>
  </si>
  <si>
    <t>MJ13</t>
  </si>
  <si>
    <t>MJ15</t>
  </si>
  <si>
    <t>PT 75 kansalliset 03102009 aikataulut</t>
  </si>
  <si>
    <t>MJ-15 (pooli)</t>
  </si>
  <si>
    <t>MJ-11 (pooli)</t>
  </si>
  <si>
    <t>MJ-13 (pooli)</t>
  </si>
  <si>
    <t>Suoraan kaavioon sijoitettu:</t>
  </si>
  <si>
    <t>Roope Kantola</t>
  </si>
  <si>
    <t>Tuka</t>
  </si>
  <si>
    <t>D1</t>
  </si>
  <si>
    <t>D2</t>
  </si>
  <si>
    <t>B2</t>
  </si>
  <si>
    <t>A2</t>
  </si>
  <si>
    <t>C2</t>
  </si>
  <si>
    <t>A1</t>
  </si>
  <si>
    <t>B1</t>
  </si>
  <si>
    <t>Jukka Filen</t>
  </si>
  <si>
    <t>Pasi Laine</t>
  </si>
  <si>
    <t>Jyrki Virtanen</t>
  </si>
  <si>
    <t>Juha Rimpiläinen</t>
  </si>
  <si>
    <t>Grani Pingis</t>
  </si>
  <si>
    <t>Ville Husu</t>
  </si>
  <si>
    <t>Mika Kotoluoto</t>
  </si>
  <si>
    <t>Yrjö</t>
  </si>
  <si>
    <t>Kerttula</t>
  </si>
  <si>
    <t>Mikhail Kantonistov</t>
  </si>
  <si>
    <t>Irina Kantonistova</t>
  </si>
  <si>
    <t>Johan Nyberg</t>
  </si>
  <si>
    <t>MK-Cup</t>
  </si>
  <si>
    <t>MK-A</t>
  </si>
  <si>
    <t>MJ-17</t>
  </si>
  <si>
    <t>IK-50</t>
  </si>
  <si>
    <t>MK (pooli)</t>
  </si>
  <si>
    <t>MK-C</t>
  </si>
  <si>
    <t>MK-D</t>
  </si>
  <si>
    <t>TAS</t>
  </si>
  <si>
    <t>Rimpiläinen</t>
  </si>
  <si>
    <t>7,2,7</t>
  </si>
  <si>
    <t>6,13,8</t>
  </si>
  <si>
    <t>Tamminen</t>
  </si>
  <si>
    <t>5,8,8</t>
  </si>
  <si>
    <t>-15,6,7,8</t>
  </si>
  <si>
    <t>4,7,6</t>
  </si>
  <si>
    <t>8,6,-13,5</t>
  </si>
  <si>
    <t>8,9,11</t>
  </si>
  <si>
    <t>4,-8,7,9</t>
  </si>
  <si>
    <t>Esi1 Kirichenko</t>
  </si>
  <si>
    <t>Esi2: Markus Myllärinen POR-83</t>
  </si>
  <si>
    <t>Merimaa</t>
  </si>
  <si>
    <t>3,6,7</t>
  </si>
  <si>
    <t>7,6,8</t>
  </si>
  <si>
    <t>8,-5,9,12</t>
  </si>
  <si>
    <t>4,11,5</t>
  </si>
  <si>
    <t>-5,6,10,9</t>
  </si>
  <si>
    <t>-6,-7,7,4,7</t>
  </si>
  <si>
    <t>-4,11,8,6</t>
  </si>
  <si>
    <t>Holm</t>
  </si>
  <si>
    <t>Tammela</t>
  </si>
  <si>
    <t>-2,-5,7,7,8</t>
  </si>
  <si>
    <t>Uusikivi</t>
  </si>
  <si>
    <t>-7,12,9,10,8</t>
  </si>
  <si>
    <t>Uusikivi</t>
  </si>
  <si>
    <t>3,7,5</t>
  </si>
  <si>
    <t>Mäkinen</t>
  </si>
  <si>
    <t>2,7,6</t>
  </si>
  <si>
    <t>7,1,-9,6</t>
  </si>
  <si>
    <t>TuPy</t>
  </si>
  <si>
    <t>HäKi</t>
  </si>
  <si>
    <t>B11</t>
  </si>
  <si>
    <t>B89</t>
  </si>
  <si>
    <t>A77</t>
  </si>
  <si>
    <t>HP</t>
  </si>
  <si>
    <t>Juhani Kujanpää</t>
  </si>
  <si>
    <t>B92</t>
  </si>
  <si>
    <t>A-luokka, 14 A-luokkalaista, pistearvo 70</t>
  </si>
  <si>
    <t>2. Tero Tamminen, TIP-70,       20</t>
  </si>
  <si>
    <t>3. Anders Lundstrˆm, MBF,       10</t>
  </si>
  <si>
    <t>3. Jouni Nousiainen, KuPTS,     10</t>
  </si>
  <si>
    <t>5. Pertti Hella, KuPTS,         5</t>
  </si>
  <si>
    <t>5. Sami Pyykkˆ, LrTU,           5</t>
  </si>
  <si>
    <t>5. Miikka  O'Connor, MBF,       5</t>
  </si>
  <si>
    <t>5. Juha Rimpil‰inen, GraPi,     5</t>
  </si>
  <si>
    <t>MK-luokka, 4 V-luokkalaista, pistearvo 28</t>
  </si>
  <si>
    <t>Sami Pyykkö</t>
  </si>
  <si>
    <t>LrTU</t>
  </si>
  <si>
    <t>Jansons</t>
  </si>
  <si>
    <t>9,10,9</t>
  </si>
  <si>
    <t>6,6,4</t>
  </si>
  <si>
    <t>11,7,6</t>
  </si>
  <si>
    <t>0,1,6</t>
  </si>
  <si>
    <t>7,2,4</t>
  </si>
  <si>
    <t>Nyberg</t>
  </si>
  <si>
    <t>8,6,8</t>
  </si>
  <si>
    <t>10,-3,-5,5,3</t>
  </si>
  <si>
    <t>Janne Röpelinen</t>
  </si>
  <si>
    <t>OPT-86</t>
  </si>
  <si>
    <t>C999</t>
  </si>
  <si>
    <t>D</t>
  </si>
  <si>
    <t xml:space="preserve">Janne Pärssinen </t>
  </si>
  <si>
    <t>D999</t>
  </si>
  <si>
    <t>Emil Laakso</t>
  </si>
  <si>
    <t>D999</t>
  </si>
  <si>
    <t>Markus Myllärinen</t>
  </si>
  <si>
    <t>POR-83</t>
  </si>
  <si>
    <t>B47</t>
  </si>
  <si>
    <t>Jouni Nousiainen</t>
  </si>
  <si>
    <t>KuPTS</t>
  </si>
  <si>
    <t>Pekka Niskanen</t>
  </si>
  <si>
    <t>Teuvo Hytönen</t>
  </si>
  <si>
    <t>Nyberg</t>
  </si>
  <si>
    <t>8,-9,7,-8,7</t>
  </si>
  <si>
    <t>-9,6,11,3</t>
  </si>
  <si>
    <t>-9,-16,10,8,4</t>
  </si>
  <si>
    <t>Nyberg</t>
  </si>
  <si>
    <t>5,7,1</t>
  </si>
  <si>
    <t>-7,4,-7,3,8</t>
  </si>
  <si>
    <t>3,5,17</t>
  </si>
  <si>
    <t>7,-7,2,4</t>
  </si>
  <si>
    <t>7,9,9</t>
  </si>
  <si>
    <t>7,-4,-11,5,9</t>
  </si>
  <si>
    <t>6,6,9</t>
  </si>
  <si>
    <t>Rissanen</t>
  </si>
  <si>
    <t>8,9,8</t>
  </si>
  <si>
    <t>7,5,5</t>
  </si>
  <si>
    <t>3,9,5</t>
  </si>
  <si>
    <t>6,6,6</t>
  </si>
  <si>
    <t>3,5,13</t>
  </si>
  <si>
    <t>D-Luokkalaisia 17</t>
  </si>
  <si>
    <t>B-Luokkalaisia 23</t>
  </si>
  <si>
    <t>D-Luokkalaisia 7</t>
  </si>
  <si>
    <t>C-Luokkalaisia 21</t>
  </si>
  <si>
    <t>Pistearvo 69</t>
  </si>
  <si>
    <t>Pistearvo 28</t>
  </si>
  <si>
    <t>A-Luokkalaisia 14</t>
  </si>
  <si>
    <t>Pistearvo 70</t>
  </si>
  <si>
    <t>-3,6,6,-7,4</t>
  </si>
  <si>
    <t>8,6,5</t>
  </si>
  <si>
    <t>Holm</t>
  </si>
  <si>
    <t>9,-9,-13,4,4</t>
  </si>
  <si>
    <t>-7,7,9,-7,9</t>
  </si>
  <si>
    <t>-6,9,9,-10,8</t>
  </si>
  <si>
    <t>Palomaa</t>
  </si>
  <si>
    <t>8,7,10</t>
  </si>
  <si>
    <t>7,9,7</t>
  </si>
  <si>
    <t>5,7,-7,8</t>
  </si>
  <si>
    <t>-8,6,4,7</t>
  </si>
  <si>
    <t>Ruuskanen</t>
  </si>
  <si>
    <t>6,4,10</t>
  </si>
  <si>
    <t>-6,8,-7,6,7</t>
  </si>
  <si>
    <t>Kotoluoto</t>
  </si>
  <si>
    <t>9,3,9</t>
  </si>
  <si>
    <t>5,9,-4,2</t>
  </si>
  <si>
    <t>6,9,13</t>
  </si>
  <si>
    <t>1. (V) Roope Kantola, TuKa,   -</t>
  </si>
  <si>
    <t>3. (V) Esa Miettinen, KuPTS,  -</t>
  </si>
  <si>
    <t>3. (V) Otto Tennil‰, PT 75,   -</t>
  </si>
  <si>
    <t>5. Juha Rossi, PT 75,         2</t>
  </si>
  <si>
    <t>5. (V) Mika Tuomola, PT 75,   -</t>
  </si>
  <si>
    <t>5. Anders Lundstrˆm, MBF,     2</t>
  </si>
  <si>
    <t>5. Tero Tamminen, TIP-70,     2</t>
  </si>
  <si>
    <t>2. Vesa  Välimäki, PT 75,       8</t>
  </si>
  <si>
    <t>3. Mika Myllärinen, POR-83,     4</t>
  </si>
  <si>
    <t>1. Heikki Parviainen, KuPTS,    16 pistettä</t>
  </si>
  <si>
    <t>1. Veikko Holm, PT 75           40 pistettä</t>
  </si>
  <si>
    <t>1. Juha Rossi, PT 75,           40 pistettä</t>
  </si>
  <si>
    <t>2. Eero Aho, PT 75,           8 pistettä</t>
  </si>
  <si>
    <t>10,-6,6,1</t>
  </si>
  <si>
    <t>Aho</t>
  </si>
  <si>
    <t>Tuomola</t>
  </si>
  <si>
    <t>6,9,9</t>
  </si>
  <si>
    <t>-8,9,5,8</t>
  </si>
  <si>
    <t>-6,-5,8,4,6</t>
  </si>
  <si>
    <t>Tennilä</t>
  </si>
  <si>
    <t>Tamminen</t>
  </si>
  <si>
    <t>6,4,5</t>
  </si>
  <si>
    <t>-11,12,4,7</t>
  </si>
  <si>
    <t>6,-14,10,5</t>
  </si>
  <si>
    <t>10,8,7</t>
  </si>
  <si>
    <t>11,7,7</t>
  </si>
  <si>
    <t>8,7,-6,8</t>
  </si>
  <si>
    <t>6,11,6</t>
  </si>
  <si>
    <t>1,4,3</t>
  </si>
  <si>
    <t>Kantonistov</t>
  </si>
  <si>
    <t>3,5,4</t>
  </si>
  <si>
    <t>Ruuskanen</t>
  </si>
  <si>
    <t>10,7,3</t>
  </si>
  <si>
    <t>Paasioksa</t>
  </si>
  <si>
    <t>12,7,-12,5</t>
  </si>
  <si>
    <t>6,8,9</t>
  </si>
  <si>
    <t>Otto Boije af Gennäs</t>
  </si>
  <si>
    <t>PT-Espoo</t>
  </si>
  <si>
    <t xml:space="preserve"> PT:N kansalliset 3.10.2009 luokituspisteet</t>
  </si>
  <si>
    <t>Virheet voi ilmoittaa jori.haataja@kolumbus.fi osoitteeseen.</t>
  </si>
  <si>
    <t>D-luokka, 17-pelaajaa, 2 parasta nousee C-luokkaan</t>
  </si>
  <si>
    <t>1. Henrik  Wennman, Vana</t>
  </si>
  <si>
    <t>2. Joonas Paasioksa, TuKa</t>
  </si>
  <si>
    <t>C-luokka, 21 C-luokkalaista, 7 D-luokkalaista, pistearvo 28</t>
  </si>
  <si>
    <t>3. Anna Kirichenko, PT-Espoo,   4</t>
  </si>
  <si>
    <t>5. Petri Rantatulkkila, MBF,    2</t>
  </si>
  <si>
    <t>5. Patrik  Rissanen, KuPTS,     2</t>
  </si>
  <si>
    <t>5. Heikki Tanhua, LPTS,         2</t>
  </si>
  <si>
    <t>5. Jari Ruuskanen, TuPy,        2</t>
  </si>
  <si>
    <t>B-luokka, 23 B-luokkalaista, pistearvo 69</t>
  </si>
  <si>
    <t>2. Pertti Rissanen, KuPTS,      20</t>
  </si>
  <si>
    <t>3. Aleksander Dyroff, MBF,      10</t>
  </si>
  <si>
    <t>3. Roni Kantola, TuKa,          10</t>
  </si>
  <si>
    <t>5. Pekka Niskanen, KuPTS,       5</t>
  </si>
  <si>
    <t>5. Emil Rantatulkkila, MBF,     5</t>
  </si>
  <si>
    <t>5. Markus Myll‰rinen, POR-83,   5</t>
  </si>
  <si>
    <t>5. Sveta  Kirichenko, PT-Espoo, 5</t>
  </si>
</sst>
</file>

<file path=xl/styles.xml><?xml version="1.0" encoding="utf-8"?>
<styleSheet xmlns="http://schemas.openxmlformats.org/spreadsheetml/2006/main">
  <numFmts count="7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#,##0\ &quot;€&quot;;\-#,##0\ &quot;€&quot;"/>
    <numFmt numFmtId="169" formatCode="#,##0\ &quot;€&quot;;[Red]\-#,##0\ &quot;€&quot;"/>
    <numFmt numFmtId="170" formatCode="#,##0.00\ &quot;€&quot;;\-#,##0.00\ &quot;€&quot;"/>
    <numFmt numFmtId="171" formatCode="#,##0.00\ &quot;€&quot;;[Red]\-#,##0.00\ &quot;€&quot;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\ &quot;mk&quot;;\-#,##0\ &quot;mk&quot;"/>
    <numFmt numFmtId="183" formatCode="#,##0\ &quot;mk&quot;;[Red]\-#,##0\ &quot;mk&quot;"/>
    <numFmt numFmtId="184" formatCode="#,##0.00\ &quot;mk&quot;;\-#,##0.00\ &quot;mk&quot;"/>
    <numFmt numFmtId="185" formatCode="#,##0.00\ &quot;mk&quot;;[Red]\-#,##0.00\ &quot;mk&quot;"/>
    <numFmt numFmtId="186" formatCode="_-* #,##0\ &quot;mk&quot;_-;\-* #,##0\ &quot;mk&quot;_-;_-* &quot;-&quot;\ &quot;mk&quot;_-;_-@_-"/>
    <numFmt numFmtId="187" formatCode="_-* #,##0\ _m_k_-;\-* #,##0\ _m_k_-;_-* &quot;-&quot;\ _m_k_-;_-@_-"/>
    <numFmt numFmtId="188" formatCode="_-* #,##0.00\ &quot;mk&quot;_-;\-* #,##0.00\ &quot;mk&quot;_-;_-* &quot;-&quot;??\ &quot;mk&quot;_-;_-@_-"/>
    <numFmt numFmtId="189" formatCode="_-* #,##0.00\ _m_k_-;\-* #,##0.00\ _m_k_-;_-* &quot;-&quot;??\ _m_k_-;_-@_-"/>
    <numFmt numFmtId="190" formatCode="#,##0\ &quot;EUR&quot;;\-#,##0\ &quot;EUR&quot;"/>
    <numFmt numFmtId="191" formatCode="#,##0\ &quot;EUR&quot;;[Red]\-#,##0\ &quot;EUR&quot;"/>
    <numFmt numFmtId="192" formatCode="#,##0.00\ &quot;EUR&quot;;\-#,##0.00\ &quot;EUR&quot;"/>
    <numFmt numFmtId="193" formatCode="#,##0.00\ &quot;EUR&quot;;[Red]\-#,##0.00\ &quot;EUR&quot;"/>
    <numFmt numFmtId="194" formatCode="_-* #,##0\ &quot;EUR&quot;_-;\-* #,##0\ &quot;EUR&quot;_-;_-* &quot;-&quot;\ &quot;EUR&quot;_-;_-@_-"/>
    <numFmt numFmtId="195" formatCode="_-* #,##0\ _E_U_R_-;\-* #,##0\ _E_U_R_-;_-* &quot;-&quot;\ _E_U_R_-;_-@_-"/>
    <numFmt numFmtId="196" formatCode="_-* #,##0.00\ &quot;EUR&quot;_-;\-* #,##0.00\ &quot;EUR&quot;_-;_-* &quot;-&quot;??\ &quot;EUR&quot;_-;_-@_-"/>
    <numFmt numFmtId="197" formatCode="_-* #,##0.00\ _E_U_R_-;\-* #,##0.00\ _E_U_R_-;_-* &quot;-&quot;??\ _E_U_R_-;_-@_-"/>
    <numFmt numFmtId="198" formatCode="#,##0\ &quot;F&quot;;\-#,##0\ &quot;F&quot;"/>
    <numFmt numFmtId="199" formatCode="#,##0\ &quot;F&quot;;[Red]\-#,##0\ &quot;F&quot;"/>
    <numFmt numFmtId="200" formatCode="#,##0.00\ &quot;F&quot;;\-#,##0.00\ &quot;F&quot;"/>
    <numFmt numFmtId="201" formatCode="#,##0.00\ &quot;F&quot;;[Red]\-#,##0.00\ &quot;F&quot;"/>
    <numFmt numFmtId="202" formatCode="_-* #,##0\ &quot;F&quot;_-;\-* #,##0\ &quot;F&quot;_-;_-* &quot;-&quot;\ &quot;F&quot;_-;_-@_-"/>
    <numFmt numFmtId="203" formatCode="_-* #,##0\ _F_-;\-* #,##0\ _F_-;_-* &quot;-&quot;\ _F_-;_-@_-"/>
    <numFmt numFmtId="204" formatCode="_-* #,##0.00\ &quot;F&quot;_-;\-* #,##0.00\ &quot;F&quot;_-;_-* &quot;-&quot;??\ &quot;F&quot;_-;_-@_-"/>
    <numFmt numFmtId="205" formatCode="_-* #,##0.00\ _F_-;\-* #,##0.00\ _F_-;_-* &quot;-&quot;??\ _F_-;_-@_-"/>
    <numFmt numFmtId="206" formatCode="0.0"/>
    <numFmt numFmtId="207" formatCode="#,##0;\-#,##0"/>
    <numFmt numFmtId="208" formatCode="#,##0;[Red]\-#,##0"/>
    <numFmt numFmtId="209" formatCode="#,##0.00;\-#,##0.00"/>
    <numFmt numFmtId="210" formatCode="#,##0.00;[Red]\-#,##0.00"/>
    <numFmt numFmtId="211" formatCode="d\.m\.yyyy"/>
    <numFmt numFmtId="212" formatCode="#,##0\ _m_k"/>
    <numFmt numFmtId="213" formatCode="00000"/>
    <numFmt numFmtId="214" formatCode="d\-mmm\-yyyy"/>
    <numFmt numFmtId="215" formatCode="dd\-mm\-yyyy"/>
    <numFmt numFmtId="216" formatCode="mm/dd/yy"/>
    <numFmt numFmtId="217" formatCode="m/d/yy\ h:mm"/>
    <numFmt numFmtId="218" formatCode="m/d"/>
    <numFmt numFmtId="219" formatCode="mmmmm\-yy"/>
    <numFmt numFmtId="220" formatCode="dd\-mmm\-yy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0_)"/>
    <numFmt numFmtId="225" formatCode="h:mm"/>
  </numFmts>
  <fonts count="65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10"/>
      <name val="MS Sans Serif"/>
      <family val="0"/>
    </font>
    <font>
      <b/>
      <sz val="12"/>
      <name val="Arial"/>
      <family val="0"/>
    </font>
    <font>
      <b/>
      <sz val="14"/>
      <name val="Arial"/>
      <family val="2"/>
    </font>
    <font>
      <sz val="13"/>
      <name val="Arial"/>
      <family val="0"/>
    </font>
    <font>
      <sz val="14"/>
      <name val="Arial"/>
      <family val="2"/>
    </font>
    <font>
      <b/>
      <sz val="13"/>
      <name val="Arial"/>
      <family val="0"/>
    </font>
    <font>
      <sz val="12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0"/>
      <name val="Courier New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  <font>
      <b/>
      <sz val="12"/>
      <color indexed="8"/>
      <name val="SWISS"/>
      <family val="0"/>
    </font>
    <font>
      <b/>
      <sz val="9"/>
      <color indexed="8"/>
      <name val="SWISS"/>
      <family val="0"/>
    </font>
    <font>
      <b/>
      <sz val="9"/>
      <name val="SWISS"/>
      <family val="0"/>
    </font>
    <font>
      <b/>
      <sz val="12"/>
      <name val="SWISS"/>
      <family val="0"/>
    </font>
    <font>
      <b/>
      <sz val="9"/>
      <color indexed="8"/>
      <name val="Arial"/>
      <family val="2"/>
    </font>
    <font>
      <sz val="12"/>
      <color indexed="8"/>
      <name val="SWISS"/>
      <family val="2"/>
    </font>
    <font>
      <sz val="12"/>
      <name val="SWISS"/>
      <family val="0"/>
    </font>
    <font>
      <sz val="9"/>
      <name val="SWISS"/>
      <family val="0"/>
    </font>
    <font>
      <sz val="9"/>
      <color indexed="8"/>
      <name val="SWISS"/>
      <family val="0"/>
    </font>
    <font>
      <sz val="10"/>
      <color indexed="8"/>
      <name val="SWISS"/>
      <family val="0"/>
    </font>
    <font>
      <sz val="10"/>
      <name val="SWISS"/>
      <family val="0"/>
    </font>
    <font>
      <sz val="8"/>
      <color indexed="8"/>
      <name val="SWISS"/>
      <family val="0"/>
    </font>
    <font>
      <i/>
      <sz val="9"/>
      <color indexed="8"/>
      <name val="SWISS"/>
      <family val="0"/>
    </font>
    <font>
      <u val="single"/>
      <sz val="12"/>
      <color indexed="8"/>
      <name val="SWISS"/>
      <family val="0"/>
    </font>
    <font>
      <b/>
      <sz val="11"/>
      <color indexed="8"/>
      <name val="SWISS"/>
      <family val="0"/>
    </font>
    <font>
      <sz val="11"/>
      <name val="Arial"/>
      <family val="0"/>
    </font>
    <font>
      <b/>
      <sz val="10"/>
      <color indexed="8"/>
      <name val="SWISS"/>
      <family val="0"/>
    </font>
    <font>
      <sz val="11"/>
      <name val="SWISS"/>
      <family val="0"/>
    </font>
    <font>
      <i/>
      <sz val="8"/>
      <color indexed="8"/>
      <name val="SWISS"/>
      <family val="0"/>
    </font>
    <font>
      <i/>
      <sz val="10"/>
      <color indexed="8"/>
      <name val="SWISS"/>
      <family val="0"/>
    </font>
    <font>
      <sz val="11"/>
      <color indexed="8"/>
      <name val="SWISS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b/>
      <sz val="10"/>
      <color indexed="17"/>
      <name val="Arial"/>
      <family val="2"/>
    </font>
    <font>
      <sz val="10"/>
      <name val="Courie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lightDown"/>
    </fill>
  </fills>
  <borders count="1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/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double"/>
      <right style="thin">
        <color indexed="8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>
        <color indexed="8"/>
      </bottom>
    </border>
    <border>
      <left style="double"/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 style="medium">
        <color indexed="8"/>
      </right>
      <top style="thin">
        <color indexed="8"/>
      </top>
      <bottom style="double"/>
    </border>
    <border>
      <left style="medium">
        <color indexed="8"/>
      </left>
      <right style="thin">
        <color indexed="8"/>
      </right>
      <top style="thin">
        <color indexed="8"/>
      </top>
      <bottom style="double"/>
    </border>
    <border>
      <left style="medium">
        <color indexed="8"/>
      </left>
      <right style="dashed">
        <color indexed="8"/>
      </right>
      <top style="thin">
        <color indexed="8"/>
      </top>
      <bottom style="double"/>
    </border>
    <border>
      <left>
        <color indexed="63"/>
      </left>
      <right style="dashed">
        <color indexed="8"/>
      </right>
      <top style="thin">
        <color indexed="8"/>
      </top>
      <bottom style="double"/>
    </border>
    <border>
      <left style="double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 style="double"/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double"/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double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/>
      <bottom style="double"/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/>
      <top style="double"/>
      <bottom style="thin">
        <color indexed="8"/>
      </bottom>
    </border>
    <border>
      <left>
        <color indexed="63"/>
      </left>
      <right style="double"/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224" fontId="4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210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7" borderId="2" applyNumberFormat="0" applyAlignment="0" applyProtection="0"/>
    <xf numFmtId="0" fontId="36" fillId="23" borderId="8" applyNumberFormat="0" applyAlignment="0" applyProtection="0"/>
    <xf numFmtId="0" fontId="37" fillId="21" borderId="9" applyNumberFormat="0" applyAlignment="0" applyProtection="0"/>
    <xf numFmtId="0" fontId="38" fillId="0" borderId="0" applyNumberFormat="0" applyFill="0" applyBorder="0" applyAlignment="0" applyProtection="0"/>
  </cellStyleXfs>
  <cellXfs count="551">
    <xf numFmtId="0" fontId="0" fillId="0" borderId="0" xfId="0" applyAlignment="1">
      <alignment/>
    </xf>
    <xf numFmtId="0" fontId="4" fillId="24" borderId="0" xfId="0" applyFont="1" applyFill="1" applyBorder="1" applyAlignment="1">
      <alignment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54" applyFont="1" applyAlignment="1">
      <alignment horizontal="center"/>
      <protection/>
    </xf>
    <xf numFmtId="0" fontId="5" fillId="24" borderId="0" xfId="53" applyFont="1" applyFill="1" applyBorder="1">
      <alignment/>
      <protection/>
    </xf>
    <xf numFmtId="0" fontId="8" fillId="24" borderId="0" xfId="53" applyFont="1" applyFill="1" applyBorder="1">
      <alignment/>
      <protection/>
    </xf>
    <xf numFmtId="20" fontId="8" fillId="0" borderId="0" xfId="54" applyNumberFormat="1" applyFont="1">
      <alignment/>
      <protection/>
    </xf>
    <xf numFmtId="49" fontId="7" fillId="0" borderId="0" xfId="54" applyNumberFormat="1" applyFont="1" applyAlignment="1">
      <alignment horizontal="center"/>
      <protection/>
    </xf>
    <xf numFmtId="0" fontId="7" fillId="0" borderId="10" xfId="54" applyFont="1" applyBorder="1" applyAlignment="1">
      <alignment horizontal="center"/>
      <protection/>
    </xf>
    <xf numFmtId="0" fontId="7" fillId="0" borderId="10" xfId="54" applyFont="1" applyBorder="1">
      <alignment/>
      <protection/>
    </xf>
    <xf numFmtId="1" fontId="7" fillId="0" borderId="0" xfId="54" applyNumberFormat="1" applyFont="1" applyAlignment="1">
      <alignment horizontal="left"/>
      <protection/>
    </xf>
    <xf numFmtId="1" fontId="6" fillId="0" borderId="0" xfId="54" applyNumberFormat="1" applyFont="1" applyAlignment="1">
      <alignment horizontal="left"/>
      <protection/>
    </xf>
    <xf numFmtId="0" fontId="7" fillId="21" borderId="11" xfId="54" applyFont="1" applyFill="1" applyBorder="1" applyAlignment="1">
      <alignment horizontal="center"/>
      <protection/>
    </xf>
    <xf numFmtId="0" fontId="7" fillId="21" borderId="0" xfId="54" applyFont="1" applyFill="1" applyBorder="1">
      <alignment/>
      <protection/>
    </xf>
    <xf numFmtId="49" fontId="7" fillId="0" borderId="0" xfId="54" applyNumberFormat="1" applyFont="1" applyAlignment="1" applyProtection="1">
      <alignment horizontal="center"/>
      <protection locked="0"/>
    </xf>
    <xf numFmtId="1" fontId="6" fillId="0" borderId="0" xfId="54" applyNumberFormat="1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7" fillId="21" borderId="12" xfId="54" applyFont="1" applyFill="1" applyBorder="1" applyAlignment="1">
      <alignment horizontal="center"/>
      <protection/>
    </xf>
    <xf numFmtId="0" fontId="7" fillId="21" borderId="13" xfId="54" applyFont="1" applyFill="1" applyBorder="1" applyAlignment="1">
      <alignment horizontal="left"/>
      <protection/>
    </xf>
    <xf numFmtId="0" fontId="7" fillId="21" borderId="14" xfId="54" applyFont="1" applyFill="1" applyBorder="1">
      <alignment/>
      <protection/>
    </xf>
    <xf numFmtId="49" fontId="7" fillId="0" borderId="15" xfId="54" applyNumberFormat="1" applyFont="1" applyBorder="1" applyAlignment="1" applyProtection="1">
      <alignment horizontal="center"/>
      <protection locked="0"/>
    </xf>
    <xf numFmtId="49" fontId="7" fillId="0" borderId="16" xfId="54" applyNumberFormat="1" applyFont="1" applyBorder="1" applyAlignment="1" applyProtection="1">
      <alignment horizontal="center"/>
      <protection locked="0"/>
    </xf>
    <xf numFmtId="0" fontId="7" fillId="0" borderId="11" xfId="54" applyFont="1" applyBorder="1" applyAlignment="1">
      <alignment horizontal="center"/>
      <protection/>
    </xf>
    <xf numFmtId="0" fontId="7" fillId="0" borderId="0" xfId="54" applyFont="1" applyBorder="1">
      <alignment/>
      <protection/>
    </xf>
    <xf numFmtId="49" fontId="7" fillId="0" borderId="17" xfId="54" applyNumberFormat="1" applyFont="1" applyBorder="1" applyAlignment="1" applyProtection="1">
      <alignment horizontal="center"/>
      <protection locked="0"/>
    </xf>
    <xf numFmtId="49" fontId="7" fillId="0" borderId="18" xfId="54" applyNumberFormat="1" applyFont="1" applyBorder="1" applyAlignment="1" applyProtection="1">
      <alignment horizontal="center"/>
      <protection locked="0"/>
    </xf>
    <xf numFmtId="49" fontId="7" fillId="0" borderId="0" xfId="54" applyNumberFormat="1" applyFont="1" applyBorder="1" applyAlignment="1" applyProtection="1">
      <alignment horizontal="center"/>
      <protection locked="0"/>
    </xf>
    <xf numFmtId="0" fontId="7" fillId="0" borderId="12" xfId="54" applyFont="1" applyBorder="1" applyAlignment="1">
      <alignment horizontal="center"/>
      <protection/>
    </xf>
    <xf numFmtId="0" fontId="7" fillId="0" borderId="13" xfId="54" applyFont="1" applyBorder="1">
      <alignment/>
      <protection/>
    </xf>
    <xf numFmtId="49" fontId="7" fillId="0" borderId="0" xfId="54" applyNumberFormat="1" applyFont="1" applyBorder="1" applyAlignment="1">
      <alignment horizontal="center"/>
      <protection/>
    </xf>
    <xf numFmtId="49" fontId="7" fillId="0" borderId="19" xfId="54" applyNumberFormat="1" applyFont="1" applyBorder="1" applyAlignment="1" applyProtection="1">
      <alignment horizontal="center"/>
      <protection locked="0"/>
    </xf>
    <xf numFmtId="0" fontId="7" fillId="21" borderId="18" xfId="54" applyFont="1" applyFill="1" applyBorder="1">
      <alignment/>
      <protection/>
    </xf>
    <xf numFmtId="49" fontId="7" fillId="0" borderId="15" xfId="54" applyNumberFormat="1" applyFont="1" applyBorder="1" applyAlignment="1">
      <alignment horizontal="center"/>
      <protection/>
    </xf>
    <xf numFmtId="49" fontId="7" fillId="0" borderId="16" xfId="54" applyNumberFormat="1" applyFont="1" applyBorder="1" applyAlignment="1">
      <alignment horizontal="center"/>
      <protection/>
    </xf>
    <xf numFmtId="0" fontId="7" fillId="0" borderId="18" xfId="54" applyFont="1" applyBorder="1">
      <alignment/>
      <protection/>
    </xf>
    <xf numFmtId="49" fontId="7" fillId="0" borderId="17" xfId="54" applyNumberFormat="1" applyFont="1" applyBorder="1" applyAlignment="1">
      <alignment horizontal="center"/>
      <protection/>
    </xf>
    <xf numFmtId="49" fontId="7" fillId="0" borderId="18" xfId="54" applyNumberFormat="1" applyFont="1" applyBorder="1" applyAlignment="1">
      <alignment horizontal="center"/>
      <protection/>
    </xf>
    <xf numFmtId="0" fontId="7" fillId="0" borderId="14" xfId="54" applyFont="1" applyBorder="1">
      <alignment/>
      <protection/>
    </xf>
    <xf numFmtId="49" fontId="7" fillId="0" borderId="19" xfId="54" applyNumberFormat="1" applyFont="1" applyBorder="1" applyAlignment="1">
      <alignment horizontal="center"/>
      <protection/>
    </xf>
    <xf numFmtId="1" fontId="8" fillId="0" borderId="0" xfId="54" applyNumberFormat="1" applyFont="1" applyBorder="1" applyAlignment="1">
      <alignment horizontal="center"/>
      <protection/>
    </xf>
    <xf numFmtId="49" fontId="7" fillId="0" borderId="0" xfId="0" applyNumberFormat="1" applyFont="1" applyAlignment="1">
      <alignment horizontal="center"/>
    </xf>
    <xf numFmtId="0" fontId="7" fillId="0" borderId="0" xfId="54" applyFont="1" applyBorder="1" applyAlignment="1">
      <alignment horizontal="center"/>
      <protection/>
    </xf>
    <xf numFmtId="1" fontId="7" fillId="0" borderId="0" xfId="54" applyNumberFormat="1" applyFont="1" applyBorder="1" applyAlignment="1">
      <alignment horizontal="center"/>
      <protection/>
    </xf>
    <xf numFmtId="0" fontId="7" fillId="0" borderId="0" xfId="54" applyFont="1">
      <alignment/>
      <protection/>
    </xf>
    <xf numFmtId="1" fontId="7" fillId="0" borderId="0" xfId="54" applyNumberFormat="1" applyFont="1" applyAlignment="1">
      <alignment horizontal="center"/>
      <protection/>
    </xf>
    <xf numFmtId="0" fontId="9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16" xfId="0" applyFont="1" applyFill="1" applyBorder="1" applyAlignment="1">
      <alignment/>
    </xf>
    <xf numFmtId="49" fontId="9" fillId="24" borderId="16" xfId="0" applyNumberFormat="1" applyFont="1" applyFill="1" applyBorder="1" applyAlignment="1">
      <alignment/>
    </xf>
    <xf numFmtId="0" fontId="9" fillId="24" borderId="0" xfId="0" applyFont="1" applyFill="1" applyBorder="1" applyAlignment="1">
      <alignment horizontal="right"/>
    </xf>
    <xf numFmtId="0" fontId="9" fillId="24" borderId="0" xfId="0" applyFont="1" applyFill="1" applyBorder="1" applyAlignment="1" quotePrefix="1">
      <alignment horizontal="center"/>
    </xf>
    <xf numFmtId="0" fontId="9" fillId="24" borderId="20" xfId="0" applyFont="1" applyFill="1" applyBorder="1" applyAlignment="1">
      <alignment/>
    </xf>
    <xf numFmtId="0" fontId="9" fillId="24" borderId="0" xfId="0" applyFont="1" applyFill="1" applyAlignment="1">
      <alignment/>
    </xf>
    <xf numFmtId="0" fontId="6" fillId="22" borderId="0" xfId="54" applyFont="1" applyFill="1" applyProtection="1">
      <alignment/>
      <protection locked="0"/>
    </xf>
    <xf numFmtId="0" fontId="6" fillId="0" borderId="0" xfId="54" applyFont="1" applyProtection="1">
      <alignment/>
      <protection locked="0"/>
    </xf>
    <xf numFmtId="0" fontId="7" fillId="0" borderId="21" xfId="54" applyFont="1" applyBorder="1" applyAlignment="1">
      <alignment horizontal="center"/>
      <protection/>
    </xf>
    <xf numFmtId="0" fontId="7" fillId="0" borderId="21" xfId="54" applyFont="1" applyBorder="1">
      <alignment/>
      <protection/>
    </xf>
    <xf numFmtId="49" fontId="7" fillId="0" borderId="22" xfId="54" applyNumberFormat="1" applyFont="1" applyBorder="1" applyAlignment="1" applyProtection="1">
      <alignment horizontal="center"/>
      <protection locked="0"/>
    </xf>
    <xf numFmtId="49" fontId="7" fillId="0" borderId="0" xfId="54" applyNumberFormat="1" applyFont="1" applyAlignment="1" applyProtection="1" quotePrefix="1">
      <alignment horizontal="center"/>
      <protection locked="0"/>
    </xf>
    <xf numFmtId="49" fontId="7" fillId="0" borderId="0" xfId="54" applyNumberFormat="1" applyFont="1" applyAlignment="1" quotePrefix="1">
      <alignment horizontal="center"/>
      <protection/>
    </xf>
    <xf numFmtId="1" fontId="8" fillId="0" borderId="23" xfId="54" applyNumberFormat="1" applyFont="1" applyBorder="1" applyAlignment="1">
      <alignment horizontal="center"/>
      <protection/>
    </xf>
    <xf numFmtId="0" fontId="7" fillId="0" borderId="21" xfId="0" applyFont="1" applyBorder="1" applyAlignment="1">
      <alignment/>
    </xf>
    <xf numFmtId="49" fontId="7" fillId="0" borderId="0" xfId="0" applyNumberFormat="1" applyFont="1" applyAlignment="1" applyProtection="1">
      <alignment horizontal="center"/>
      <protection locked="0"/>
    </xf>
    <xf numFmtId="49" fontId="5" fillId="0" borderId="17" xfId="54" applyNumberFormat="1" applyFont="1" applyBorder="1" applyAlignment="1" applyProtection="1">
      <alignment horizontal="center"/>
      <protection locked="0"/>
    </xf>
    <xf numFmtId="1" fontId="7" fillId="0" borderId="0" xfId="54" applyNumberFormat="1" applyFont="1" applyBorder="1" applyAlignment="1" applyProtection="1">
      <alignment horizontal="center"/>
      <protection locked="0"/>
    </xf>
    <xf numFmtId="49" fontId="7" fillId="0" borderId="24" xfId="54" applyNumberFormat="1" applyFont="1" applyBorder="1" applyAlignment="1">
      <alignment horizontal="center"/>
      <protection/>
    </xf>
    <xf numFmtId="49" fontId="5" fillId="0" borderId="17" xfId="54" applyNumberFormat="1" applyFont="1" applyBorder="1" applyAlignment="1">
      <alignment horizontal="center"/>
      <protection/>
    </xf>
    <xf numFmtId="0" fontId="6" fillId="0" borderId="10" xfId="54" applyFont="1" applyBorder="1" applyAlignment="1">
      <alignment horizontal="center"/>
      <protection/>
    </xf>
    <xf numFmtId="0" fontId="6" fillId="0" borderId="10" xfId="54" applyFont="1" applyBorder="1">
      <alignment/>
      <protection/>
    </xf>
    <xf numFmtId="49" fontId="7" fillId="0" borderId="25" xfId="54" applyNumberFormat="1" applyFont="1" applyBorder="1" applyAlignment="1" applyProtection="1">
      <alignment horizontal="center"/>
      <protection locked="0"/>
    </xf>
    <xf numFmtId="0" fontId="5" fillId="21" borderId="11" xfId="54" applyFont="1" applyFill="1" applyBorder="1" applyAlignment="1">
      <alignment horizontal="center"/>
      <protection/>
    </xf>
    <xf numFmtId="0" fontId="5" fillId="21" borderId="12" xfId="54" applyFont="1" applyFill="1" applyBorder="1" applyAlignment="1">
      <alignment horizontal="center"/>
      <protection/>
    </xf>
    <xf numFmtId="0" fontId="5" fillId="0" borderId="11" xfId="54" applyFont="1" applyBorder="1" applyAlignment="1">
      <alignment horizontal="center"/>
      <protection/>
    </xf>
    <xf numFmtId="0" fontId="5" fillId="0" borderId="12" xfId="54" applyFont="1" applyBorder="1" applyAlignment="1">
      <alignment horizontal="center"/>
      <protection/>
    </xf>
    <xf numFmtId="49" fontId="7" fillId="0" borderId="26" xfId="54" applyNumberFormat="1" applyFont="1" applyBorder="1" applyAlignment="1" applyProtection="1">
      <alignment horizontal="center" vertical="top"/>
      <protection locked="0"/>
    </xf>
    <xf numFmtId="0" fontId="6" fillId="0" borderId="0" xfId="54" applyFont="1" applyBorder="1">
      <alignment/>
      <protection/>
    </xf>
    <xf numFmtId="49" fontId="7" fillId="0" borderId="15" xfId="54" applyNumberFormat="1" applyFont="1" applyBorder="1" applyAlignment="1" applyProtection="1">
      <alignment horizontal="center" vertical="top"/>
      <protection locked="0"/>
    </xf>
    <xf numFmtId="1" fontId="6" fillId="0" borderId="0" xfId="54" applyNumberFormat="1" applyFont="1" applyBorder="1" applyAlignment="1">
      <alignment horizontal="center"/>
      <protection/>
    </xf>
    <xf numFmtId="49" fontId="7" fillId="0" borderId="18" xfId="54" applyNumberFormat="1" applyFont="1" applyBorder="1" applyAlignment="1" applyProtection="1">
      <alignment horizontal="center" vertical="top"/>
      <protection locked="0"/>
    </xf>
    <xf numFmtId="49" fontId="7" fillId="0" borderId="0" xfId="54" applyNumberFormat="1" applyFont="1" applyAlignment="1" applyProtection="1">
      <alignment horizontal="center" vertical="top"/>
      <protection locked="0"/>
    </xf>
    <xf numFmtId="49" fontId="7" fillId="0" borderId="0" xfId="54" applyNumberFormat="1" applyFont="1" applyBorder="1" applyAlignment="1" applyProtection="1">
      <alignment horizontal="center" vertical="top"/>
      <protection locked="0"/>
    </xf>
    <xf numFmtId="49" fontId="7" fillId="0" borderId="24" xfId="54" applyNumberFormat="1" applyFont="1" applyBorder="1" applyAlignment="1" applyProtection="1">
      <alignment horizontal="center" vertical="top"/>
      <protection locked="0"/>
    </xf>
    <xf numFmtId="0" fontId="7" fillId="21" borderId="27" xfId="54" applyFont="1" applyFill="1" applyBorder="1">
      <alignment/>
      <protection/>
    </xf>
    <xf numFmtId="0" fontId="7" fillId="21" borderId="23" xfId="54" applyFont="1" applyFill="1" applyBorder="1">
      <alignment/>
      <protection/>
    </xf>
    <xf numFmtId="0" fontId="7" fillId="0" borderId="23" xfId="54" applyFont="1" applyBorder="1">
      <alignment/>
      <protection/>
    </xf>
    <xf numFmtId="0" fontId="7" fillId="21" borderId="28" xfId="54" applyFont="1" applyFill="1" applyBorder="1">
      <alignment/>
      <protection/>
    </xf>
    <xf numFmtId="0" fontId="10" fillId="0" borderId="0" xfId="0" applyFont="1" applyAlignment="1">
      <alignment/>
    </xf>
    <xf numFmtId="0" fontId="10" fillId="0" borderId="0" xfId="54" applyFont="1">
      <alignment/>
      <protection/>
    </xf>
    <xf numFmtId="0" fontId="11" fillId="0" borderId="0" xfId="54" applyFont="1">
      <alignment/>
      <protection/>
    </xf>
    <xf numFmtId="0" fontId="11" fillId="0" borderId="0" xfId="0" applyFont="1" applyAlignment="1">
      <alignment/>
    </xf>
    <xf numFmtId="0" fontId="11" fillId="0" borderId="0" xfId="54" applyFont="1" applyAlignment="1">
      <alignment horizontal="center"/>
      <protection/>
    </xf>
    <xf numFmtId="0" fontId="10" fillId="24" borderId="0" xfId="53" applyFont="1" applyFill="1" applyBorder="1">
      <alignment/>
      <protection/>
    </xf>
    <xf numFmtId="20" fontId="10" fillId="0" borderId="0" xfId="54" applyNumberFormat="1" applyFont="1">
      <alignment/>
      <protection/>
    </xf>
    <xf numFmtId="49" fontId="11" fillId="0" borderId="0" xfId="54" applyNumberFormat="1" applyFont="1" applyAlignment="1">
      <alignment horizontal="center"/>
      <protection/>
    </xf>
    <xf numFmtId="0" fontId="13" fillId="0" borderId="0" xfId="54" applyFont="1">
      <alignment/>
      <protection/>
    </xf>
    <xf numFmtId="0" fontId="13" fillId="0" borderId="0" xfId="0" applyFont="1" applyAlignment="1">
      <alignment/>
    </xf>
    <xf numFmtId="0" fontId="13" fillId="0" borderId="0" xfId="54" applyFont="1" applyAlignment="1">
      <alignment horizontal="center"/>
      <protection/>
    </xf>
    <xf numFmtId="0" fontId="12" fillId="24" borderId="0" xfId="53" applyFont="1" applyFill="1" applyBorder="1">
      <alignment/>
      <protection/>
    </xf>
    <xf numFmtId="20" fontId="12" fillId="0" borderId="0" xfId="54" applyNumberFormat="1" applyFont="1">
      <alignment/>
      <protection/>
    </xf>
    <xf numFmtId="49" fontId="13" fillId="0" borderId="0" xfId="54" applyNumberFormat="1" applyFont="1" applyAlignment="1">
      <alignment horizontal="center"/>
      <protection/>
    </xf>
    <xf numFmtId="1" fontId="6" fillId="24" borderId="0" xfId="54" applyNumberFormat="1" applyFont="1" applyFill="1" applyAlignment="1">
      <alignment horizontal="center"/>
      <protection/>
    </xf>
    <xf numFmtId="0" fontId="7" fillId="24" borderId="23" xfId="54" applyFont="1" applyFill="1" applyBorder="1">
      <alignment/>
      <protection/>
    </xf>
    <xf numFmtId="0" fontId="7" fillId="24" borderId="13" xfId="54" applyFont="1" applyFill="1" applyBorder="1">
      <alignment/>
      <protection/>
    </xf>
    <xf numFmtId="0" fontId="7" fillId="0" borderId="13" xfId="54" applyFont="1" applyFill="1" applyBorder="1">
      <alignment/>
      <protection/>
    </xf>
    <xf numFmtId="49" fontId="7" fillId="0" borderId="23" xfId="54" applyNumberFormat="1" applyFont="1" applyBorder="1" applyAlignment="1" applyProtection="1">
      <alignment horizontal="center"/>
      <protection locked="0"/>
    </xf>
    <xf numFmtId="0" fontId="9" fillId="24" borderId="29" xfId="0" applyFont="1" applyFill="1" applyBorder="1" applyAlignment="1">
      <alignment/>
    </xf>
    <xf numFmtId="0" fontId="9" fillId="24" borderId="22" xfId="0" applyFont="1" applyFill="1" applyBorder="1" applyAlignment="1">
      <alignment/>
    </xf>
    <xf numFmtId="0" fontId="7" fillId="21" borderId="13" xfId="54" applyFont="1" applyFill="1" applyBorder="1">
      <alignment/>
      <protection/>
    </xf>
    <xf numFmtId="0" fontId="0" fillId="24" borderId="0" xfId="0" applyFont="1" applyFill="1" applyAlignment="1">
      <alignment/>
    </xf>
    <xf numFmtId="0" fontId="16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16" fillId="24" borderId="0" xfId="54" applyFont="1" applyFill="1" applyBorder="1">
      <alignment/>
      <protection/>
    </xf>
    <xf numFmtId="0" fontId="16" fillId="0" borderId="0" xfId="54" applyFont="1">
      <alignment/>
      <protection/>
    </xf>
    <xf numFmtId="14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16" fillId="21" borderId="10" xfId="0" applyFont="1" applyFill="1" applyBorder="1" applyAlignment="1">
      <alignment/>
    </xf>
    <xf numFmtId="0" fontId="0" fillId="22" borderId="0" xfId="0" applyFont="1" applyFill="1" applyAlignment="1" applyProtection="1">
      <alignment/>
      <protection locked="0"/>
    </xf>
    <xf numFmtId="0" fontId="14" fillId="0" borderId="0" xfId="0" applyFont="1" applyAlignment="1">
      <alignment/>
    </xf>
    <xf numFmtId="0" fontId="14" fillId="0" borderId="0" xfId="54" applyFont="1">
      <alignment/>
      <protection/>
    </xf>
    <xf numFmtId="0" fontId="15" fillId="0" borderId="10" xfId="54" applyFont="1" applyBorder="1">
      <alignment/>
      <protection/>
    </xf>
    <xf numFmtId="0" fontId="15" fillId="21" borderId="27" xfId="54" applyFont="1" applyFill="1" applyBorder="1">
      <alignment/>
      <protection/>
    </xf>
    <xf numFmtId="0" fontId="15" fillId="21" borderId="13" xfId="54" applyFont="1" applyFill="1" applyBorder="1" applyAlignment="1">
      <alignment horizontal="left"/>
      <protection/>
    </xf>
    <xf numFmtId="0" fontId="15" fillId="0" borderId="28" xfId="54" applyFont="1" applyBorder="1">
      <alignment/>
      <protection/>
    </xf>
    <xf numFmtId="0" fontId="15" fillId="0" borderId="13" xfId="54" applyFont="1" applyBorder="1">
      <alignment/>
      <protection/>
    </xf>
    <xf numFmtId="0" fontId="15" fillId="21" borderId="23" xfId="54" applyFont="1" applyFill="1" applyBorder="1">
      <alignment/>
      <protection/>
    </xf>
    <xf numFmtId="0" fontId="15" fillId="0" borderId="23" xfId="54" applyFont="1" applyBorder="1">
      <alignment/>
      <protection/>
    </xf>
    <xf numFmtId="0" fontId="15" fillId="0" borderId="21" xfId="54" applyFont="1" applyBorder="1">
      <alignment/>
      <protection/>
    </xf>
    <xf numFmtId="0" fontId="15" fillId="21" borderId="28" xfId="54" applyFont="1" applyFill="1" applyBorder="1">
      <alignment/>
      <protection/>
    </xf>
    <xf numFmtId="0" fontId="15" fillId="0" borderId="21" xfId="0" applyFont="1" applyBorder="1" applyAlignment="1">
      <alignment/>
    </xf>
    <xf numFmtId="0" fontId="15" fillId="0" borderId="0" xfId="54" applyFont="1">
      <alignment/>
      <protection/>
    </xf>
    <xf numFmtId="0" fontId="7" fillId="21" borderId="19" xfId="54" applyFont="1" applyFill="1" applyBorder="1">
      <alignment/>
      <protection/>
    </xf>
    <xf numFmtId="0" fontId="7" fillId="21" borderId="30" xfId="54" applyFont="1" applyFill="1" applyBorder="1">
      <alignment/>
      <protection/>
    </xf>
    <xf numFmtId="0" fontId="7" fillId="0" borderId="31" xfId="54" applyFont="1" applyBorder="1">
      <alignment/>
      <protection/>
    </xf>
    <xf numFmtId="0" fontId="7" fillId="0" borderId="32" xfId="54" applyFont="1" applyBorder="1">
      <alignment/>
      <protection/>
    </xf>
    <xf numFmtId="0" fontId="7" fillId="24" borderId="27" xfId="54" applyFont="1" applyFill="1" applyBorder="1" applyAlignment="1">
      <alignment horizontal="left"/>
      <protection/>
    </xf>
    <xf numFmtId="0" fontId="7" fillId="24" borderId="30" xfId="54" applyFont="1" applyFill="1" applyBorder="1">
      <alignment/>
      <protection/>
    </xf>
    <xf numFmtId="0" fontId="17" fillId="21" borderId="23" xfId="54" applyFont="1" applyFill="1" applyBorder="1">
      <alignment/>
      <protection/>
    </xf>
    <xf numFmtId="49" fontId="7" fillId="0" borderId="26" xfId="54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0" fontId="10" fillId="0" borderId="0" xfId="54" applyFont="1" applyBorder="1">
      <alignment/>
      <protection/>
    </xf>
    <xf numFmtId="0" fontId="5" fillId="0" borderId="0" xfId="54" applyFont="1" applyAlignment="1">
      <alignment horizontal="center"/>
      <protection/>
    </xf>
    <xf numFmtId="0" fontId="18" fillId="15" borderId="33" xfId="0" applyFont="1" applyFill="1" applyBorder="1" applyAlignment="1" applyProtection="1">
      <alignment/>
      <protection locked="0"/>
    </xf>
    <xf numFmtId="0" fontId="21" fillId="15" borderId="33" xfId="0" applyFont="1" applyFill="1" applyBorder="1" applyAlignment="1">
      <alignment/>
    </xf>
    <xf numFmtId="1" fontId="16" fillId="24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7" fillId="24" borderId="23" xfId="54" applyFont="1" applyFill="1" applyBorder="1">
      <alignment/>
      <protection/>
    </xf>
    <xf numFmtId="0" fontId="7" fillId="24" borderId="13" xfId="54" applyFont="1" applyFill="1" applyBorder="1">
      <alignment/>
      <protection/>
    </xf>
    <xf numFmtId="0" fontId="0" fillId="0" borderId="33" xfId="51" applyFont="1" applyBorder="1">
      <alignment/>
      <protection/>
    </xf>
    <xf numFmtId="0" fontId="40" fillId="0" borderId="34" xfId="56" applyFont="1" applyBorder="1" applyAlignment="1" applyProtection="1">
      <alignment/>
      <protection locked="0"/>
    </xf>
    <xf numFmtId="0" fontId="42" fillId="0" borderId="35" xfId="56" applyFont="1" applyBorder="1" applyAlignment="1" applyProtection="1">
      <alignment horizontal="center"/>
      <protection locked="0"/>
    </xf>
    <xf numFmtId="0" fontId="43" fillId="0" borderId="35" xfId="56" applyFont="1" applyBorder="1" applyAlignment="1" applyProtection="1">
      <alignment horizontal="center"/>
      <protection locked="0"/>
    </xf>
    <xf numFmtId="0" fontId="43" fillId="0" borderId="36" xfId="56" applyFont="1" applyBorder="1" applyAlignment="1" applyProtection="1">
      <alignment horizontal="center"/>
      <protection locked="0"/>
    </xf>
    <xf numFmtId="0" fontId="44" fillId="0" borderId="34" xfId="56" applyFont="1" applyBorder="1" applyAlignment="1" applyProtection="1">
      <alignment horizontal="center"/>
      <protection/>
    </xf>
    <xf numFmtId="0" fontId="45" fillId="0" borderId="35" xfId="56" applyFont="1" applyBorder="1" applyAlignment="1" applyProtection="1">
      <alignment horizontal="center"/>
      <protection/>
    </xf>
    <xf numFmtId="0" fontId="46" fillId="0" borderId="37" xfId="56" applyFont="1" applyBorder="1" applyAlignment="1">
      <alignment horizontal="left"/>
      <protection/>
    </xf>
    <xf numFmtId="0" fontId="46" fillId="0" borderId="35" xfId="56" applyFont="1" applyBorder="1" applyAlignment="1">
      <alignment horizontal="center"/>
      <protection/>
    </xf>
    <xf numFmtId="0" fontId="9" fillId="0" borderId="0" xfId="56">
      <alignment/>
      <protection/>
    </xf>
    <xf numFmtId="0" fontId="18" fillId="0" borderId="0" xfId="56" applyFont="1">
      <alignment/>
      <protection/>
    </xf>
    <xf numFmtId="0" fontId="40" fillId="0" borderId="38" xfId="56" applyFont="1" applyBorder="1" applyAlignment="1" applyProtection="1">
      <alignment/>
      <protection locked="0"/>
    </xf>
    <xf numFmtId="0" fontId="41" fillId="0" borderId="39" xfId="56" applyFont="1" applyBorder="1" applyAlignment="1" applyProtection="1">
      <alignment horizontal="center"/>
      <protection locked="0"/>
    </xf>
    <xf numFmtId="0" fontId="47" fillId="0" borderId="39" xfId="56" applyFont="1" applyBorder="1" applyAlignment="1" applyProtection="1">
      <alignment horizontal="right"/>
      <protection locked="0"/>
    </xf>
    <xf numFmtId="0" fontId="46" fillId="0" borderId="40" xfId="56" applyFont="1" applyBorder="1" applyAlignment="1">
      <alignment horizontal="left"/>
      <protection/>
    </xf>
    <xf numFmtId="0" fontId="43" fillId="0" borderId="39" xfId="56" applyFont="1" applyBorder="1" applyAlignment="1">
      <alignment horizontal="left"/>
      <protection/>
    </xf>
    <xf numFmtId="224" fontId="45" fillId="0" borderId="34" xfId="52" applyFont="1" applyBorder="1" applyAlignment="1" applyProtection="1">
      <alignment horizontal="center"/>
      <protection/>
    </xf>
    <xf numFmtId="224" fontId="48" fillId="0" borderId="37" xfId="52" applyFont="1" applyBorder="1" applyAlignment="1" applyProtection="1">
      <alignment horizontal="center"/>
      <protection/>
    </xf>
    <xf numFmtId="224" fontId="48" fillId="0" borderId="41" xfId="52" applyFont="1" applyBorder="1" applyAlignment="1" applyProtection="1">
      <alignment horizontal="center"/>
      <protection locked="0"/>
    </xf>
    <xf numFmtId="224" fontId="49" fillId="0" borderId="42" xfId="52" applyFont="1" applyBorder="1" applyAlignment="1" applyProtection="1">
      <alignment horizontal="center"/>
      <protection/>
    </xf>
    <xf numFmtId="224" fontId="51" fillId="0" borderId="35" xfId="52" applyFont="1" applyBorder="1" applyAlignment="1" applyProtection="1">
      <alignment horizontal="left"/>
      <protection/>
    </xf>
    <xf numFmtId="224" fontId="49" fillId="0" borderId="35" xfId="52" applyFont="1" applyBorder="1" applyAlignment="1" applyProtection="1">
      <alignment horizontal="center"/>
      <protection/>
    </xf>
    <xf numFmtId="0" fontId="0" fillId="0" borderId="33" xfId="56" applyFont="1" applyBorder="1" applyAlignment="1">
      <alignment horizontal="center"/>
      <protection/>
    </xf>
    <xf numFmtId="224" fontId="51" fillId="0" borderId="43" xfId="52" applyFont="1" applyBorder="1" applyAlignment="1" applyProtection="1">
      <alignment horizontal="center"/>
      <protection/>
    </xf>
    <xf numFmtId="224" fontId="48" fillId="20" borderId="44" xfId="52" applyFont="1" applyFill="1" applyBorder="1" applyAlignment="1" applyProtection="1">
      <alignment horizontal="left"/>
      <protection locked="0"/>
    </xf>
    <xf numFmtId="224" fontId="45" fillId="25" borderId="45" xfId="52" applyFont="1" applyFill="1" applyBorder="1" applyAlignment="1" applyProtection="1">
      <alignment horizontal="center"/>
      <protection/>
    </xf>
    <xf numFmtId="224" fontId="45" fillId="25" borderId="46" xfId="52" applyFont="1" applyFill="1" applyBorder="1" applyAlignment="1" applyProtection="1">
      <alignment horizontal="center"/>
      <protection/>
    </xf>
    <xf numFmtId="224" fontId="45" fillId="0" borderId="45" xfId="52" applyFont="1" applyBorder="1" applyProtection="1">
      <alignment/>
      <protection/>
    </xf>
    <xf numFmtId="224" fontId="45" fillId="0" borderId="46" xfId="52" applyFont="1" applyBorder="1" applyProtection="1">
      <alignment/>
      <protection/>
    </xf>
    <xf numFmtId="224" fontId="40" fillId="0" borderId="47" xfId="52" applyFont="1" applyBorder="1" applyAlignment="1" applyProtection="1">
      <alignment horizontal="center"/>
      <protection/>
    </xf>
    <xf numFmtId="224" fontId="40" fillId="0" borderId="48" xfId="52" applyFont="1" applyBorder="1" applyAlignment="1" applyProtection="1">
      <alignment horizontal="center"/>
      <protection/>
    </xf>
    <xf numFmtId="224" fontId="51" fillId="0" borderId="49" xfId="52" applyFont="1" applyBorder="1" applyAlignment="1" applyProtection="1">
      <alignment horizontal="right"/>
      <protection/>
    </xf>
    <xf numFmtId="224" fontId="51" fillId="0" borderId="50" xfId="52" applyFont="1" applyBorder="1" applyAlignment="1" applyProtection="1">
      <alignment horizontal="center"/>
      <protection/>
    </xf>
    <xf numFmtId="0" fontId="20" fillId="6" borderId="51" xfId="56" applyFont="1" applyFill="1" applyBorder="1">
      <alignment/>
      <protection/>
    </xf>
    <xf numFmtId="0" fontId="20" fillId="2" borderId="33" xfId="56" applyFont="1" applyFill="1" applyBorder="1" applyAlignment="1">
      <alignment horizontal="center"/>
      <protection/>
    </xf>
    <xf numFmtId="224" fontId="51" fillId="0" borderId="52" xfId="52" applyFont="1" applyBorder="1" applyAlignment="1" applyProtection="1">
      <alignment horizontal="center"/>
      <protection/>
    </xf>
    <xf numFmtId="224" fontId="45" fillId="0" borderId="53" xfId="52" applyFont="1" applyBorder="1" applyProtection="1">
      <alignment/>
      <protection/>
    </xf>
    <xf numFmtId="224" fontId="45" fillId="0" borderId="54" xfId="52" applyFont="1" applyBorder="1" applyProtection="1">
      <alignment/>
      <protection/>
    </xf>
    <xf numFmtId="224" fontId="45" fillId="25" borderId="53" xfId="52" applyFont="1" applyFill="1" applyBorder="1" applyAlignment="1" applyProtection="1">
      <alignment horizontal="center"/>
      <protection/>
    </xf>
    <xf numFmtId="224" fontId="45" fillId="25" borderId="54" xfId="52" applyFont="1" applyFill="1" applyBorder="1" applyAlignment="1" applyProtection="1">
      <alignment horizontal="center"/>
      <protection/>
    </xf>
    <xf numFmtId="224" fontId="51" fillId="0" borderId="55" xfId="52" applyFont="1" applyBorder="1" applyAlignment="1" applyProtection="1">
      <alignment horizontal="center"/>
      <protection/>
    </xf>
    <xf numFmtId="0" fontId="52" fillId="0" borderId="35" xfId="56" applyFont="1" applyBorder="1" applyProtection="1">
      <alignment/>
      <protection/>
    </xf>
    <xf numFmtId="224" fontId="48" fillId="0" borderId="35" xfId="52" applyFont="1" applyBorder="1" applyProtection="1">
      <alignment/>
      <protection/>
    </xf>
    <xf numFmtId="224" fontId="45" fillId="0" borderId="35" xfId="52" applyFont="1" applyBorder="1" applyProtection="1">
      <alignment/>
      <protection/>
    </xf>
    <xf numFmtId="224" fontId="46" fillId="0" borderId="35" xfId="52" applyBorder="1">
      <alignment/>
      <protection/>
    </xf>
    <xf numFmtId="224" fontId="46" fillId="0" borderId="36" xfId="52" applyBorder="1">
      <alignment/>
      <protection/>
    </xf>
    <xf numFmtId="0" fontId="9" fillId="0" borderId="0" xfId="56" applyFont="1">
      <alignment/>
      <protection/>
    </xf>
    <xf numFmtId="0" fontId="20" fillId="21" borderId="0" xfId="56" applyFont="1" applyFill="1">
      <alignment/>
      <protection/>
    </xf>
    <xf numFmtId="0" fontId="20" fillId="21" borderId="33" xfId="56" applyFont="1" applyFill="1" applyBorder="1" applyAlignment="1">
      <alignment horizontal="center"/>
      <protection/>
    </xf>
    <xf numFmtId="0" fontId="9" fillId="21" borderId="0" xfId="56" applyFill="1">
      <alignment/>
      <protection/>
    </xf>
    <xf numFmtId="224" fontId="51" fillId="0" borderId="56" xfId="52" applyFont="1" applyBorder="1" applyAlignment="1" applyProtection="1">
      <alignment horizontal="center"/>
      <protection/>
    </xf>
    <xf numFmtId="224" fontId="48" fillId="0" borderId="57" xfId="52" applyFont="1" applyBorder="1" applyProtection="1">
      <alignment/>
      <protection/>
    </xf>
    <xf numFmtId="224" fontId="48" fillId="0" borderId="58" xfId="52" applyFont="1" applyBorder="1" applyProtection="1">
      <alignment/>
      <protection/>
    </xf>
    <xf numFmtId="224" fontId="49" fillId="0" borderId="58" xfId="52" applyFont="1" applyBorder="1" applyProtection="1">
      <alignment/>
      <protection/>
    </xf>
    <xf numFmtId="224" fontId="49" fillId="0" borderId="59" xfId="52" applyFont="1" applyBorder="1" applyProtection="1">
      <alignment/>
      <protection/>
    </xf>
    <xf numFmtId="224" fontId="46" fillId="0" borderId="60" xfId="52" applyBorder="1">
      <alignment/>
      <protection/>
    </xf>
    <xf numFmtId="0" fontId="20" fillId="0" borderId="61" xfId="56" applyFont="1" applyBorder="1" applyAlignment="1">
      <alignment/>
      <protection/>
    </xf>
    <xf numFmtId="0" fontId="20" fillId="0" borderId="33" xfId="56" applyFont="1" applyBorder="1" applyAlignment="1">
      <alignment horizontal="center"/>
      <protection/>
    </xf>
    <xf numFmtId="224" fontId="48" fillId="0" borderId="62" xfId="52" applyFont="1" applyBorder="1" applyProtection="1">
      <alignment/>
      <protection/>
    </xf>
    <xf numFmtId="224" fontId="49" fillId="0" borderId="63" xfId="52" applyFont="1" applyBorder="1" applyProtection="1">
      <alignment/>
      <protection/>
    </xf>
    <xf numFmtId="224" fontId="45" fillId="0" borderId="44" xfId="52" applyFont="1" applyBorder="1" applyProtection="1">
      <alignment/>
      <protection/>
    </xf>
    <xf numFmtId="224" fontId="40" fillId="0" borderId="47" xfId="52" applyFont="1" applyBorder="1" applyAlignment="1" applyProtection="1">
      <alignment horizontal="right"/>
      <protection/>
    </xf>
    <xf numFmtId="0" fontId="4" fillId="0" borderId="64" xfId="56" applyNumberFormat="1" applyFont="1" applyBorder="1" applyAlignment="1">
      <alignment horizontal="center"/>
      <protection/>
    </xf>
    <xf numFmtId="0" fontId="9" fillId="0" borderId="65" xfId="56" applyBorder="1">
      <alignment/>
      <protection/>
    </xf>
    <xf numFmtId="0" fontId="9" fillId="0" borderId="60" xfId="56" applyBorder="1">
      <alignment/>
      <protection/>
    </xf>
    <xf numFmtId="0" fontId="18" fillId="0" borderId="61" xfId="56" applyFont="1" applyBorder="1">
      <alignment/>
      <protection/>
    </xf>
    <xf numFmtId="0" fontId="18" fillId="0" borderId="33" xfId="56" applyFont="1" applyBorder="1">
      <alignment/>
      <protection/>
    </xf>
    <xf numFmtId="0" fontId="18" fillId="2" borderId="33" xfId="56" applyFont="1" applyFill="1" applyBorder="1" applyAlignment="1">
      <alignment horizontal="center"/>
      <protection/>
    </xf>
    <xf numFmtId="0" fontId="20" fillId="21" borderId="66" xfId="56" applyFont="1" applyFill="1" applyBorder="1">
      <alignment/>
      <protection/>
    </xf>
    <xf numFmtId="0" fontId="20" fillId="0" borderId="67" xfId="56" applyFont="1" applyBorder="1">
      <alignment/>
      <protection/>
    </xf>
    <xf numFmtId="224" fontId="49" fillId="0" borderId="68" xfId="52" applyFont="1" applyBorder="1" applyProtection="1">
      <alignment/>
      <protection/>
    </xf>
    <xf numFmtId="0" fontId="9" fillId="0" borderId="69" xfId="56" applyBorder="1">
      <alignment/>
      <protection/>
    </xf>
    <xf numFmtId="0" fontId="9" fillId="0" borderId="70" xfId="56" applyBorder="1">
      <alignment/>
      <protection/>
    </xf>
    <xf numFmtId="0" fontId="20" fillId="21" borderId="71" xfId="56" applyFont="1" applyFill="1" applyBorder="1">
      <alignment/>
      <protection/>
    </xf>
    <xf numFmtId="0" fontId="20" fillId="0" borderId="72" xfId="56" applyFont="1" applyBorder="1">
      <alignment/>
      <protection/>
    </xf>
    <xf numFmtId="224" fontId="45" fillId="0" borderId="59" xfId="52" applyFont="1" applyBorder="1" applyProtection="1">
      <alignment/>
      <protection/>
    </xf>
    <xf numFmtId="224" fontId="48" fillId="0" borderId="73" xfId="52" applyFont="1" applyBorder="1" applyProtection="1">
      <alignment/>
      <protection/>
    </xf>
    <xf numFmtId="224" fontId="49" fillId="0" borderId="39" xfId="52" applyFont="1" applyBorder="1" applyProtection="1">
      <alignment/>
      <protection/>
    </xf>
    <xf numFmtId="224" fontId="45" fillId="0" borderId="74" xfId="52" applyFont="1" applyBorder="1" applyProtection="1">
      <alignment/>
      <protection/>
    </xf>
    <xf numFmtId="224" fontId="40" fillId="0" borderId="75" xfId="52" applyFont="1" applyBorder="1" applyAlignment="1" applyProtection="1">
      <alignment horizontal="right"/>
      <protection/>
    </xf>
    <xf numFmtId="0" fontId="4" fillId="0" borderId="76" xfId="56" applyNumberFormat="1" applyFont="1" applyBorder="1" applyAlignment="1">
      <alignment horizontal="center"/>
      <protection/>
    </xf>
    <xf numFmtId="0" fontId="9" fillId="0" borderId="73" xfId="56" applyBorder="1">
      <alignment/>
      <protection/>
    </xf>
    <xf numFmtId="0" fontId="9" fillId="0" borderId="77" xfId="56" applyBorder="1">
      <alignment/>
      <protection/>
    </xf>
    <xf numFmtId="0" fontId="20" fillId="21" borderId="78" xfId="56" applyFont="1" applyFill="1" applyBorder="1">
      <alignment/>
      <protection/>
    </xf>
    <xf numFmtId="0" fontId="20" fillId="0" borderId="79" xfId="56" applyFont="1" applyBorder="1">
      <alignment/>
      <protection/>
    </xf>
    <xf numFmtId="224" fontId="49" fillId="0" borderId="80" xfId="52" applyFont="1" applyBorder="1" applyAlignment="1" applyProtection="1">
      <alignment horizontal="center"/>
      <protection/>
    </xf>
    <xf numFmtId="0" fontId="9" fillId="24" borderId="0" xfId="0" applyFont="1" applyFill="1" applyBorder="1" applyAlignment="1">
      <alignment/>
    </xf>
    <xf numFmtId="0" fontId="6" fillId="0" borderId="0" xfId="54" applyFont="1">
      <alignment/>
      <protection/>
    </xf>
    <xf numFmtId="224" fontId="49" fillId="0" borderId="80" xfId="52" applyFont="1" applyBorder="1" applyAlignment="1" applyProtection="1">
      <alignment horizontal="center"/>
      <protection/>
    </xf>
    <xf numFmtId="0" fontId="15" fillId="0" borderId="81" xfId="54" applyFont="1" applyBorder="1">
      <alignment/>
      <protection/>
    </xf>
    <xf numFmtId="0" fontId="7" fillId="0" borderId="61" xfId="54" applyFont="1" applyBorder="1">
      <alignment/>
      <protection/>
    </xf>
    <xf numFmtId="49" fontId="5" fillId="0" borderId="16" xfId="54" applyNumberFormat="1" applyFont="1" applyFill="1" applyBorder="1" applyAlignment="1" applyProtection="1">
      <alignment horizontal="center"/>
      <protection locked="0"/>
    </xf>
    <xf numFmtId="0" fontId="7" fillId="0" borderId="33" xfId="54" applyFont="1" applyBorder="1" applyAlignment="1">
      <alignment horizontal="center"/>
      <protection/>
    </xf>
    <xf numFmtId="0" fontId="5" fillId="0" borderId="33" xfId="54" applyFont="1" applyBorder="1" applyAlignment="1">
      <alignment horizontal="center"/>
      <protection/>
    </xf>
    <xf numFmtId="224" fontId="49" fillId="0" borderId="80" xfId="52" applyFont="1" applyBorder="1" applyAlignment="1" applyProtection="1">
      <alignment horizontal="center"/>
      <protection/>
    </xf>
    <xf numFmtId="0" fontId="6" fillId="0" borderId="0" xfId="54" applyFont="1">
      <alignment/>
      <protection/>
    </xf>
    <xf numFmtId="0" fontId="7" fillId="0" borderId="0" xfId="54" applyFont="1" applyAlignment="1">
      <alignment horizontal="center"/>
      <protection/>
    </xf>
    <xf numFmtId="49" fontId="7" fillId="0" borderId="0" xfId="54" applyNumberFormat="1" applyFont="1" applyAlignment="1">
      <alignment horizontal="center"/>
      <protection/>
    </xf>
    <xf numFmtId="0" fontId="7" fillId="0" borderId="10" xfId="54" applyFont="1" applyBorder="1" applyAlignment="1">
      <alignment horizontal="center"/>
      <protection/>
    </xf>
    <xf numFmtId="0" fontId="7" fillId="0" borderId="10" xfId="54" applyFont="1" applyBorder="1">
      <alignment/>
      <protection/>
    </xf>
    <xf numFmtId="1" fontId="7" fillId="0" borderId="0" xfId="54" applyNumberFormat="1" applyFont="1" applyAlignment="1">
      <alignment horizontal="left"/>
      <protection/>
    </xf>
    <xf numFmtId="1" fontId="6" fillId="0" borderId="0" xfId="54" applyNumberFormat="1" applyFont="1" applyAlignment="1">
      <alignment horizontal="left"/>
      <protection/>
    </xf>
    <xf numFmtId="0" fontId="6" fillId="22" borderId="0" xfId="54" applyFont="1" applyFill="1" applyProtection="1">
      <alignment/>
      <protection locked="0"/>
    </xf>
    <xf numFmtId="0" fontId="7" fillId="21" borderId="11" xfId="54" applyFont="1" applyFill="1" applyBorder="1" applyAlignment="1">
      <alignment horizontal="center"/>
      <protection/>
    </xf>
    <xf numFmtId="0" fontId="7" fillId="21" borderId="18" xfId="54" applyFont="1" applyFill="1" applyBorder="1">
      <alignment/>
      <protection/>
    </xf>
    <xf numFmtId="49" fontId="7" fillId="0" borderId="0" xfId="54" applyNumberFormat="1" applyFont="1" applyAlignment="1" applyProtection="1">
      <alignment horizontal="center"/>
      <protection locked="0"/>
    </xf>
    <xf numFmtId="1" fontId="6" fillId="0" borderId="0" xfId="54" applyNumberFormat="1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7" fillId="21" borderId="12" xfId="54" applyFont="1" applyFill="1" applyBorder="1" applyAlignment="1">
      <alignment horizontal="center"/>
      <protection/>
    </xf>
    <xf numFmtId="0" fontId="7" fillId="21" borderId="13" xfId="54" applyFont="1" applyFill="1" applyBorder="1" applyAlignment="1">
      <alignment horizontal="left"/>
      <protection/>
    </xf>
    <xf numFmtId="0" fontId="7" fillId="21" borderId="14" xfId="54" applyFont="1" applyFill="1" applyBorder="1">
      <alignment/>
      <protection/>
    </xf>
    <xf numFmtId="49" fontId="7" fillId="0" borderId="15" xfId="54" applyNumberFormat="1" applyFont="1" applyBorder="1" applyAlignment="1" applyProtection="1">
      <alignment horizontal="center"/>
      <protection locked="0"/>
    </xf>
    <xf numFmtId="49" fontId="7" fillId="0" borderId="16" xfId="54" applyNumberFormat="1" applyFont="1" applyBorder="1" applyAlignment="1" applyProtection="1">
      <alignment horizontal="center"/>
      <protection locked="0"/>
    </xf>
    <xf numFmtId="0" fontId="7" fillId="0" borderId="11" xfId="54" applyFont="1" applyBorder="1" applyAlignment="1">
      <alignment horizontal="center"/>
      <protection/>
    </xf>
    <xf numFmtId="0" fontId="7" fillId="0" borderId="18" xfId="54" applyFont="1" applyBorder="1">
      <alignment/>
      <protection/>
    </xf>
    <xf numFmtId="49" fontId="7" fillId="0" borderId="17" xfId="54" applyNumberFormat="1" applyFont="1" applyBorder="1" applyAlignment="1" applyProtection="1">
      <alignment horizontal="center"/>
      <protection locked="0"/>
    </xf>
    <xf numFmtId="49" fontId="7" fillId="0" borderId="18" xfId="54" applyNumberFormat="1" applyFont="1" applyBorder="1" applyAlignment="1" applyProtection="1">
      <alignment horizontal="center"/>
      <protection locked="0"/>
    </xf>
    <xf numFmtId="49" fontId="7" fillId="0" borderId="0" xfId="54" applyNumberFormat="1" applyFont="1" applyBorder="1" applyAlignment="1" applyProtection="1">
      <alignment horizontal="center"/>
      <protection locked="0"/>
    </xf>
    <xf numFmtId="0" fontId="7" fillId="0" borderId="12" xfId="54" applyFont="1" applyBorder="1" applyAlignment="1">
      <alignment horizontal="center"/>
      <protection/>
    </xf>
    <xf numFmtId="0" fontId="7" fillId="0" borderId="14" xfId="54" applyFont="1" applyBorder="1">
      <alignment/>
      <protection/>
    </xf>
    <xf numFmtId="49" fontId="7" fillId="0" borderId="19" xfId="54" applyNumberFormat="1" applyFont="1" applyBorder="1" applyAlignment="1" applyProtection="1">
      <alignment horizontal="center"/>
      <protection locked="0"/>
    </xf>
    <xf numFmtId="0" fontId="6" fillId="0" borderId="0" xfId="54" applyFont="1" applyProtection="1">
      <alignment/>
      <protection locked="0"/>
    </xf>
    <xf numFmtId="0" fontId="7" fillId="0" borderId="21" xfId="54" applyFont="1" applyBorder="1" applyAlignment="1">
      <alignment horizontal="center"/>
      <protection/>
    </xf>
    <xf numFmtId="0" fontId="7" fillId="0" borderId="21" xfId="54" applyFont="1" applyBorder="1">
      <alignment/>
      <protection/>
    </xf>
    <xf numFmtId="1" fontId="7" fillId="0" borderId="0" xfId="54" applyNumberFormat="1" applyFont="1" applyBorder="1" applyAlignment="1" applyProtection="1">
      <alignment horizontal="center"/>
      <protection locked="0"/>
    </xf>
    <xf numFmtId="0" fontId="7" fillId="0" borderId="0" xfId="54" applyFont="1">
      <alignment/>
      <protection/>
    </xf>
    <xf numFmtId="1" fontId="7" fillId="0" borderId="0" xfId="54" applyNumberFormat="1" applyFont="1" applyAlignment="1">
      <alignment horizontal="center"/>
      <protection/>
    </xf>
    <xf numFmtId="0" fontId="0" fillId="0" borderId="33" xfId="51" applyBorder="1">
      <alignment/>
      <protection/>
    </xf>
    <xf numFmtId="0" fontId="0" fillId="0" borderId="33" xfId="51" applyFont="1" applyBorder="1">
      <alignment/>
      <protection/>
    </xf>
    <xf numFmtId="0" fontId="40" fillId="0" borderId="82" xfId="0" applyFont="1" applyBorder="1" applyAlignment="1" applyProtection="1">
      <alignment/>
      <protection locked="0"/>
    </xf>
    <xf numFmtId="0" fontId="43" fillId="0" borderId="83" xfId="0" applyFont="1" applyBorder="1" applyAlignment="1" applyProtection="1">
      <alignment horizontal="center"/>
      <protection locked="0"/>
    </xf>
    <xf numFmtId="0" fontId="43" fillId="0" borderId="84" xfId="0" applyFont="1" applyBorder="1" applyAlignment="1" applyProtection="1">
      <alignment horizontal="center"/>
      <protection locked="0"/>
    </xf>
    <xf numFmtId="0" fontId="45" fillId="0" borderId="85" xfId="0" applyFont="1" applyBorder="1" applyAlignment="1" applyProtection="1">
      <alignment horizontal="center"/>
      <protection/>
    </xf>
    <xf numFmtId="0" fontId="45" fillId="0" borderId="83" xfId="0" applyFont="1" applyBorder="1" applyAlignment="1" applyProtection="1">
      <alignment horizontal="center"/>
      <protection/>
    </xf>
    <xf numFmtId="0" fontId="40" fillId="0" borderId="86" xfId="0" applyFont="1" applyBorder="1" applyAlignment="1" applyProtection="1">
      <alignment/>
      <protection locked="0"/>
    </xf>
    <xf numFmtId="0" fontId="56" fillId="0" borderId="39" xfId="0" applyFont="1" applyBorder="1" applyAlignment="1" applyProtection="1">
      <alignment horizontal="center"/>
      <protection locked="0"/>
    </xf>
    <xf numFmtId="0" fontId="50" fillId="0" borderId="39" xfId="0" applyFont="1" applyBorder="1" applyAlignment="1" applyProtection="1">
      <alignment horizontal="right"/>
      <protection locked="0"/>
    </xf>
    <xf numFmtId="0" fontId="45" fillId="0" borderId="87" xfId="0" applyFont="1" applyBorder="1" applyAlignment="1" applyProtection="1">
      <alignment horizontal="center"/>
      <protection/>
    </xf>
    <xf numFmtId="224" fontId="49" fillId="0" borderId="37" xfId="52" applyFont="1" applyBorder="1" applyAlignment="1" applyProtection="1">
      <alignment horizontal="left" indent="1"/>
      <protection/>
    </xf>
    <xf numFmtId="224" fontId="49" fillId="0" borderId="41" xfId="52" applyFont="1" applyBorder="1" applyAlignment="1" applyProtection="1">
      <alignment/>
      <protection locked="0"/>
    </xf>
    <xf numFmtId="0" fontId="49" fillId="0" borderId="42" xfId="0" applyFont="1" applyBorder="1" applyAlignment="1" applyProtection="1">
      <alignment horizontal="center"/>
      <protection/>
    </xf>
    <xf numFmtId="0" fontId="49" fillId="0" borderId="80" xfId="0" applyFont="1" applyBorder="1" applyAlignment="1" applyProtection="1">
      <alignment horizontal="center"/>
      <protection/>
    </xf>
    <xf numFmtId="0" fontId="48" fillId="25" borderId="45" xfId="0" applyFont="1" applyFill="1" applyBorder="1" applyAlignment="1" applyProtection="1">
      <alignment horizontal="center"/>
      <protection/>
    </xf>
    <xf numFmtId="0" fontId="48" fillId="25" borderId="46" xfId="0" applyFont="1" applyFill="1" applyBorder="1" applyAlignment="1" applyProtection="1">
      <alignment horizontal="center"/>
      <protection/>
    </xf>
    <xf numFmtId="0" fontId="48" fillId="0" borderId="45" xfId="0" applyFont="1" applyBorder="1" applyAlignment="1" applyProtection="1">
      <alignment horizontal="center"/>
      <protection/>
    </xf>
    <xf numFmtId="224" fontId="48" fillId="0" borderId="46" xfId="0" applyNumberFormat="1" applyFont="1" applyBorder="1" applyAlignment="1" applyProtection="1">
      <alignment horizontal="center"/>
      <protection/>
    </xf>
    <xf numFmtId="0" fontId="48" fillId="0" borderId="88" xfId="0" applyFont="1" applyBorder="1" applyAlignment="1" applyProtection="1">
      <alignment horizontal="center"/>
      <protection/>
    </xf>
    <xf numFmtId="0" fontId="48" fillId="0" borderId="46" xfId="0" applyFont="1" applyBorder="1" applyAlignment="1" applyProtection="1">
      <alignment horizontal="center"/>
      <protection/>
    </xf>
    <xf numFmtId="224" fontId="48" fillId="0" borderId="49" xfId="52" applyFont="1" applyBorder="1" applyAlignment="1" applyProtection="1">
      <alignment horizontal="right"/>
      <protection/>
    </xf>
    <xf numFmtId="224" fontId="48" fillId="0" borderId="50" xfId="52" applyFont="1" applyBorder="1" applyAlignment="1" applyProtection="1">
      <alignment horizontal="center"/>
      <protection/>
    </xf>
    <xf numFmtId="224" fontId="48" fillId="0" borderId="45" xfId="0" applyNumberFormat="1" applyFont="1" applyBorder="1" applyAlignment="1" applyProtection="1">
      <alignment horizontal="center"/>
      <protection/>
    </xf>
    <xf numFmtId="0" fontId="48" fillId="0" borderId="54" xfId="0" applyFont="1" applyBorder="1" applyAlignment="1" applyProtection="1">
      <alignment horizontal="center"/>
      <protection/>
    </xf>
    <xf numFmtId="0" fontId="48" fillId="25" borderId="53" xfId="0" applyFont="1" applyFill="1" applyBorder="1" applyAlignment="1" applyProtection="1">
      <alignment horizontal="center"/>
      <protection/>
    </xf>
    <xf numFmtId="0" fontId="48" fillId="25" borderId="54" xfId="0" applyFont="1" applyFill="1" applyBorder="1" applyAlignment="1" applyProtection="1">
      <alignment horizontal="center"/>
      <protection/>
    </xf>
    <xf numFmtId="0" fontId="48" fillId="0" borderId="53" xfId="0" applyFont="1" applyBorder="1" applyAlignment="1" applyProtection="1">
      <alignment horizontal="center"/>
      <protection/>
    </xf>
    <xf numFmtId="224" fontId="48" fillId="0" borderId="54" xfId="0" applyNumberFormat="1" applyFont="1" applyBorder="1" applyAlignment="1" applyProtection="1">
      <alignment horizontal="center"/>
      <protection/>
    </xf>
    <xf numFmtId="224" fontId="48" fillId="0" borderId="53" xfId="0" applyNumberFormat="1" applyFont="1" applyBorder="1" applyAlignment="1" applyProtection="1">
      <alignment horizontal="center"/>
      <protection/>
    </xf>
    <xf numFmtId="224" fontId="48" fillId="0" borderId="89" xfId="0" applyNumberFormat="1" applyFont="1" applyBorder="1" applyAlignment="1" applyProtection="1">
      <alignment horizontal="center"/>
      <protection/>
    </xf>
    <xf numFmtId="0" fontId="48" fillId="0" borderId="90" xfId="0" applyFont="1" applyBorder="1" applyAlignment="1" applyProtection="1">
      <alignment horizontal="center"/>
      <protection/>
    </xf>
    <xf numFmtId="0" fontId="48" fillId="25" borderId="89" xfId="0" applyFont="1" applyFill="1" applyBorder="1" applyAlignment="1" applyProtection="1">
      <alignment horizontal="center"/>
      <protection/>
    </xf>
    <xf numFmtId="0" fontId="48" fillId="25" borderId="90" xfId="0" applyFont="1" applyFill="1" applyBorder="1" applyAlignment="1" applyProtection="1">
      <alignment horizontal="center"/>
      <protection/>
    </xf>
    <xf numFmtId="0" fontId="48" fillId="0" borderId="91" xfId="0" applyFont="1" applyBorder="1" applyAlignment="1" applyProtection="1">
      <alignment horizontal="center"/>
      <protection/>
    </xf>
    <xf numFmtId="224" fontId="48" fillId="0" borderId="92" xfId="52" applyFont="1" applyBorder="1" applyAlignment="1" applyProtection="1">
      <alignment horizontal="right"/>
      <protection/>
    </xf>
    <xf numFmtId="224" fontId="48" fillId="0" borderId="93" xfId="52" applyFont="1" applyBorder="1" applyAlignment="1" applyProtection="1">
      <alignment horizontal="center"/>
      <protection/>
    </xf>
    <xf numFmtId="0" fontId="45" fillId="0" borderId="56" xfId="0" applyFont="1" applyBorder="1" applyAlignment="1" applyProtection="1">
      <alignment horizontal="center"/>
      <protection/>
    </xf>
    <xf numFmtId="224" fontId="58" fillId="0" borderId="63" xfId="52" applyFont="1" applyBorder="1" applyProtection="1">
      <alignment/>
      <protection/>
    </xf>
    <xf numFmtId="0" fontId="45" fillId="0" borderId="63" xfId="0" applyFont="1" applyBorder="1" applyAlignment="1" applyProtection="1">
      <alignment/>
      <protection/>
    </xf>
    <xf numFmtId="0" fontId="59" fillId="0" borderId="63" xfId="0" applyFont="1" applyBorder="1" applyAlignment="1" applyProtection="1">
      <alignment/>
      <protection/>
    </xf>
    <xf numFmtId="0" fontId="0" fillId="0" borderId="63" xfId="0" applyBorder="1" applyAlignment="1">
      <alignment/>
    </xf>
    <xf numFmtId="0" fontId="45" fillId="0" borderId="94" xfId="0" applyFont="1" applyBorder="1" applyAlignment="1" applyProtection="1">
      <alignment horizontal="center"/>
      <protection/>
    </xf>
    <xf numFmtId="224" fontId="60" fillId="0" borderId="57" xfId="52" applyFont="1" applyBorder="1" applyAlignment="1" applyProtection="1">
      <alignment horizontal="center"/>
      <protection/>
    </xf>
    <xf numFmtId="0" fontId="45" fillId="0" borderId="58" xfId="0" applyFont="1" applyBorder="1" applyAlignment="1" applyProtection="1">
      <alignment/>
      <protection/>
    </xf>
    <xf numFmtId="0" fontId="45" fillId="0" borderId="59" xfId="0" applyFont="1" applyBorder="1" applyAlignment="1" applyProtection="1">
      <alignment/>
      <protection/>
    </xf>
    <xf numFmtId="0" fontId="51" fillId="0" borderId="56" xfId="0" applyFont="1" applyBorder="1" applyAlignment="1" applyProtection="1" quotePrefix="1">
      <alignment horizontal="center"/>
      <protection/>
    </xf>
    <xf numFmtId="224" fontId="49" fillId="0" borderId="95" xfId="52" applyFont="1" applyBorder="1" applyAlignment="1" applyProtection="1">
      <alignment horizontal="left" indent="1"/>
      <protection/>
    </xf>
    <xf numFmtId="224" fontId="49" fillId="0" borderId="63" xfId="52" applyFont="1" applyBorder="1" applyProtection="1">
      <alignment/>
      <protection/>
    </xf>
    <xf numFmtId="0" fontId="60" fillId="0" borderId="63" xfId="0" applyFont="1" applyBorder="1" applyAlignment="1" applyProtection="1">
      <alignment/>
      <protection/>
    </xf>
    <xf numFmtId="0" fontId="60" fillId="0" borderId="44" xfId="0" applyFont="1" applyBorder="1" applyAlignment="1" applyProtection="1">
      <alignment/>
      <protection/>
    </xf>
    <xf numFmtId="0" fontId="40" fillId="0" borderId="47" xfId="0" applyFont="1" applyBorder="1" applyAlignment="1" applyProtection="1">
      <alignment horizontal="center"/>
      <protection/>
    </xf>
    <xf numFmtId="224" fontId="4" fillId="0" borderId="64" xfId="0" applyNumberFormat="1" applyFont="1" applyBorder="1" applyAlignment="1">
      <alignment horizontal="center"/>
    </xf>
    <xf numFmtId="224" fontId="49" fillId="0" borderId="62" xfId="52" applyFont="1" applyBorder="1" applyAlignment="1" applyProtection="1">
      <alignment horizontal="left" indent="1"/>
      <protection/>
    </xf>
    <xf numFmtId="0" fontId="60" fillId="0" borderId="68" xfId="0" applyFont="1" applyBorder="1" applyAlignment="1" applyProtection="1">
      <alignment/>
      <protection/>
    </xf>
    <xf numFmtId="224" fontId="49" fillId="0" borderId="96" xfId="52" applyFont="1" applyBorder="1" applyAlignment="1" applyProtection="1">
      <alignment horizontal="left" indent="1"/>
      <protection/>
    </xf>
    <xf numFmtId="224" fontId="49" fillId="0" borderId="97" xfId="52" applyFont="1" applyBorder="1" applyProtection="1">
      <alignment/>
      <protection/>
    </xf>
    <xf numFmtId="0" fontId="60" fillId="0" borderId="97" xfId="0" applyFont="1" applyBorder="1" applyAlignment="1" applyProtection="1">
      <alignment/>
      <protection/>
    </xf>
    <xf numFmtId="0" fontId="60" fillId="0" borderId="98" xfId="0" applyFont="1" applyBorder="1" applyAlignment="1" applyProtection="1">
      <alignment/>
      <protection/>
    </xf>
    <xf numFmtId="0" fontId="51" fillId="0" borderId="99" xfId="0" applyFont="1" applyBorder="1" applyAlignment="1" applyProtection="1" quotePrefix="1">
      <alignment horizontal="center"/>
      <protection/>
    </xf>
    <xf numFmtId="224" fontId="49" fillId="0" borderId="73" xfId="52" applyFont="1" applyBorder="1" applyAlignment="1" applyProtection="1">
      <alignment horizontal="left" indent="1"/>
      <protection/>
    </xf>
    <xf numFmtId="224" fontId="49" fillId="0" borderId="100" xfId="52" applyFont="1" applyBorder="1" applyProtection="1">
      <alignment/>
      <protection/>
    </xf>
    <xf numFmtId="0" fontId="60" fillId="0" borderId="100" xfId="0" applyFont="1" applyBorder="1" applyAlignment="1" applyProtection="1">
      <alignment/>
      <protection/>
    </xf>
    <xf numFmtId="0" fontId="60" fillId="0" borderId="74" xfId="0" applyFont="1" applyBorder="1" applyAlignment="1" applyProtection="1">
      <alignment/>
      <protection/>
    </xf>
    <xf numFmtId="0" fontId="40" fillId="0" borderId="75" xfId="0" applyFont="1" applyBorder="1" applyAlignment="1" applyProtection="1">
      <alignment horizontal="center"/>
      <protection/>
    </xf>
    <xf numFmtId="224" fontId="4" fillId="0" borderId="76" xfId="0" applyNumberFormat="1" applyFont="1" applyBorder="1" applyAlignment="1">
      <alignment horizontal="center"/>
    </xf>
    <xf numFmtId="0" fontId="42" fillId="0" borderId="45" xfId="0" applyFont="1" applyBorder="1" applyAlignment="1">
      <alignment horizontal="center"/>
    </xf>
    <xf numFmtId="224" fontId="51" fillId="0" borderId="56" xfId="52" applyFont="1" applyBorder="1" applyAlignment="1" applyProtection="1" quotePrefix="1">
      <alignment horizontal="center"/>
      <protection/>
    </xf>
    <xf numFmtId="224" fontId="51" fillId="0" borderId="99" xfId="52" applyFont="1" applyBorder="1" applyAlignment="1" applyProtection="1" quotePrefix="1">
      <alignment horizontal="center"/>
      <protection/>
    </xf>
    <xf numFmtId="224" fontId="51" fillId="0" borderId="0" xfId="52" applyFont="1" applyBorder="1" applyAlignment="1" applyProtection="1" quotePrefix="1">
      <alignment horizontal="center"/>
      <protection/>
    </xf>
    <xf numFmtId="224" fontId="48" fillId="0" borderId="0" xfId="52" applyFont="1" applyBorder="1" applyProtection="1">
      <alignment/>
      <protection/>
    </xf>
    <xf numFmtId="224" fontId="49" fillId="0" borderId="0" xfId="52" applyFont="1" applyBorder="1" applyProtection="1">
      <alignment/>
      <protection/>
    </xf>
    <xf numFmtId="224" fontId="45" fillId="0" borderId="0" xfId="52" applyFont="1" applyBorder="1" applyProtection="1">
      <alignment/>
      <protection/>
    </xf>
    <xf numFmtId="224" fontId="40" fillId="0" borderId="0" xfId="52" applyFont="1" applyBorder="1" applyAlignment="1" applyProtection="1">
      <alignment horizontal="right"/>
      <protection/>
    </xf>
    <xf numFmtId="0" fontId="4" fillId="0" borderId="0" xfId="56" applyNumberFormat="1" applyFont="1" applyBorder="1" applyAlignment="1">
      <alignment horizontal="center"/>
      <protection/>
    </xf>
    <xf numFmtId="0" fontId="9" fillId="0" borderId="0" xfId="56" applyBorder="1">
      <alignment/>
      <protection/>
    </xf>
    <xf numFmtId="0" fontId="18" fillId="0" borderId="0" xfId="56" applyFont="1" applyBorder="1">
      <alignment/>
      <protection/>
    </xf>
    <xf numFmtId="0" fontId="18" fillId="2" borderId="0" xfId="56" applyFont="1" applyFill="1" applyBorder="1" applyAlignment="1">
      <alignment horizontal="center"/>
      <protection/>
    </xf>
    <xf numFmtId="0" fontId="20" fillId="21" borderId="0" xfId="56" applyFont="1" applyFill="1" applyBorder="1">
      <alignment/>
      <protection/>
    </xf>
    <xf numFmtId="0" fontId="20" fillId="0" borderId="0" xfId="56" applyFont="1" applyBorder="1">
      <alignment/>
      <protection/>
    </xf>
    <xf numFmtId="224" fontId="45" fillId="0" borderId="63" xfId="52" applyFont="1" applyBorder="1" applyProtection="1">
      <alignment/>
      <protection/>
    </xf>
    <xf numFmtId="0" fontId="48" fillId="25" borderId="68" xfId="0" applyFont="1" applyFill="1" applyBorder="1" applyAlignment="1" applyProtection="1">
      <alignment horizontal="center"/>
      <protection/>
    </xf>
    <xf numFmtId="224" fontId="48" fillId="0" borderId="65" xfId="52" applyFont="1" applyBorder="1" applyProtection="1">
      <alignment/>
      <protection/>
    </xf>
    <xf numFmtId="224" fontId="48" fillId="0" borderId="101" xfId="52" applyFont="1" applyBorder="1" applyProtection="1">
      <alignment/>
      <protection/>
    </xf>
    <xf numFmtId="224" fontId="48" fillId="0" borderId="96" xfId="52" applyFont="1" applyBorder="1" applyProtection="1">
      <alignment/>
      <protection/>
    </xf>
    <xf numFmtId="224" fontId="48" fillId="0" borderId="97" xfId="52" applyFont="1" applyBorder="1" applyProtection="1">
      <alignment/>
      <protection/>
    </xf>
    <xf numFmtId="0" fontId="40" fillId="0" borderId="50" xfId="0" applyFont="1" applyBorder="1" applyAlignment="1" applyProtection="1">
      <alignment horizontal="center"/>
      <protection/>
    </xf>
    <xf numFmtId="224" fontId="48" fillId="0" borderId="33" xfId="52" applyFont="1" applyBorder="1" applyProtection="1">
      <alignment/>
      <protection/>
    </xf>
    <xf numFmtId="224" fontId="48" fillId="0" borderId="81" xfId="52" applyFont="1" applyBorder="1" applyProtection="1">
      <alignment/>
      <protection/>
    </xf>
    <xf numFmtId="224" fontId="48" fillId="0" borderId="13" xfId="52" applyFont="1" applyBorder="1" applyProtection="1">
      <alignment/>
      <protection/>
    </xf>
    <xf numFmtId="224" fontId="48" fillId="0" borderId="102" xfId="52" applyFont="1" applyBorder="1" applyProtection="1">
      <alignment/>
      <protection/>
    </xf>
    <xf numFmtId="224" fontId="48" fillId="0" borderId="31" xfId="52" applyFont="1" applyBorder="1" applyProtection="1">
      <alignment/>
      <protection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1" applyFont="1" applyBorder="1">
      <alignment/>
      <protection/>
    </xf>
    <xf numFmtId="0" fontId="16" fillId="0" borderId="0" xfId="51" applyFont="1" applyBorder="1">
      <alignment/>
      <protection/>
    </xf>
    <xf numFmtId="0" fontId="16" fillId="0" borderId="0" xfId="0" applyFont="1" applyBorder="1" applyAlignment="1">
      <alignment/>
    </xf>
    <xf numFmtId="0" fontId="16" fillId="0" borderId="33" xfId="51" applyFont="1" applyBorder="1">
      <alignment/>
      <protection/>
    </xf>
    <xf numFmtId="0" fontId="0" fillId="0" borderId="33" xfId="51" applyBorder="1">
      <alignment/>
      <protection/>
    </xf>
    <xf numFmtId="0" fontId="0" fillId="0" borderId="33" xfId="51" applyFont="1" applyBorder="1">
      <alignment/>
      <protection/>
    </xf>
    <xf numFmtId="0" fontId="0" fillId="0" borderId="33" xfId="0" applyFont="1" applyBorder="1" applyAlignment="1">
      <alignment/>
    </xf>
    <xf numFmtId="0" fontId="0" fillId="0" borderId="33" xfId="0" applyFont="1" applyFill="1" applyBorder="1" applyAlignment="1">
      <alignment/>
    </xf>
    <xf numFmtId="0" fontId="16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61" fillId="0" borderId="33" xfId="0" applyFont="1" applyBorder="1" applyAlignment="1">
      <alignment/>
    </xf>
    <xf numFmtId="0" fontId="62" fillId="0" borderId="33" xfId="0" applyFont="1" applyBorder="1" applyAlignment="1">
      <alignment/>
    </xf>
    <xf numFmtId="0" fontId="62" fillId="0" borderId="33" xfId="0" applyFont="1" applyFill="1" applyBorder="1" applyAlignment="1">
      <alignment/>
    </xf>
    <xf numFmtId="0" fontId="6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51" applyBorder="1">
      <alignment/>
      <protection/>
    </xf>
    <xf numFmtId="0" fontId="63" fillId="0" borderId="0" xfId="55" applyFont="1">
      <alignment/>
      <protection/>
    </xf>
    <xf numFmtId="0" fontId="0" fillId="0" borderId="0" xfId="55">
      <alignment/>
      <protection/>
    </xf>
    <xf numFmtId="20" fontId="63" fillId="0" borderId="0" xfId="55" applyNumberFormat="1" applyFont="1">
      <alignment/>
      <protection/>
    </xf>
    <xf numFmtId="0" fontId="0" fillId="0" borderId="0" xfId="55" applyFont="1">
      <alignment/>
      <protection/>
    </xf>
    <xf numFmtId="0" fontId="0" fillId="0" borderId="0" xfId="51" applyFont="1" applyBorder="1">
      <alignment/>
      <protection/>
    </xf>
    <xf numFmtId="0" fontId="12" fillId="0" borderId="0" xfId="0" applyFont="1" applyAlignment="1">
      <alignment/>
    </xf>
    <xf numFmtId="0" fontId="12" fillId="0" borderId="0" xfId="54" applyFont="1">
      <alignment/>
      <protection/>
    </xf>
    <xf numFmtId="0" fontId="12" fillId="0" borderId="0" xfId="54" applyFont="1" applyBorder="1">
      <alignment/>
      <protection/>
    </xf>
    <xf numFmtId="0" fontId="7" fillId="0" borderId="103" xfId="0" applyFont="1" applyBorder="1" applyAlignment="1">
      <alignment/>
    </xf>
    <xf numFmtId="0" fontId="15" fillId="0" borderId="103" xfId="0" applyFont="1" applyBorder="1" applyAlignment="1">
      <alignment/>
    </xf>
    <xf numFmtId="0" fontId="7" fillId="0" borderId="103" xfId="54" applyFont="1" applyBorder="1" applyAlignment="1">
      <alignment horizontal="center"/>
      <protection/>
    </xf>
    <xf numFmtId="0" fontId="7" fillId="0" borderId="103" xfId="54" applyFont="1" applyBorder="1">
      <alignment/>
      <protection/>
    </xf>
    <xf numFmtId="0" fontId="62" fillId="0" borderId="33" xfId="51" applyFont="1" applyBorder="1">
      <alignment/>
      <protection/>
    </xf>
    <xf numFmtId="1" fontId="6" fillId="0" borderId="25" xfId="54" applyNumberFormat="1" applyFont="1" applyBorder="1" applyAlignment="1">
      <alignment horizontal="center"/>
      <protection/>
    </xf>
    <xf numFmtId="1" fontId="6" fillId="0" borderId="17" xfId="54" applyNumberFormat="1" applyFont="1" applyBorder="1" applyAlignment="1">
      <alignment horizontal="center"/>
      <protection/>
    </xf>
    <xf numFmtId="0" fontId="5" fillId="0" borderId="0" xfId="54" applyFont="1" applyBorder="1" applyAlignment="1">
      <alignment horizontal="center"/>
      <protection/>
    </xf>
    <xf numFmtId="0" fontId="15" fillId="0" borderId="0" xfId="54" applyFont="1" applyBorder="1">
      <alignment/>
      <protection/>
    </xf>
    <xf numFmtId="49" fontId="7" fillId="0" borderId="11" xfId="54" applyNumberFormat="1" applyFont="1" applyBorder="1" applyAlignment="1" applyProtection="1">
      <alignment horizontal="center" vertical="top"/>
      <protection locked="0"/>
    </xf>
    <xf numFmtId="49" fontId="7" fillId="0" borderId="23" xfId="54" applyNumberFormat="1" applyFont="1" applyBorder="1" applyAlignment="1" applyProtection="1">
      <alignment horizontal="center" vertical="top"/>
      <protection locked="0"/>
    </xf>
    <xf numFmtId="0" fontId="6" fillId="0" borderId="16" xfId="54" applyFont="1" applyBorder="1" applyAlignment="1">
      <alignment horizontal="center"/>
      <protection/>
    </xf>
    <xf numFmtId="0" fontId="13" fillId="0" borderId="0" xfId="54" applyFont="1" applyBorder="1">
      <alignment/>
      <protection/>
    </xf>
    <xf numFmtId="0" fontId="64" fillId="0" borderId="0" xfId="0" applyFont="1" applyAlignment="1">
      <alignment/>
    </xf>
    <xf numFmtId="0" fontId="42" fillId="0" borderId="35" xfId="56" applyFont="1" applyBorder="1" applyAlignment="1">
      <alignment horizontal="center"/>
      <protection/>
    </xf>
    <xf numFmtId="0" fontId="41" fillId="0" borderId="35" xfId="56" applyFont="1" applyBorder="1" applyAlignment="1" applyProtection="1">
      <alignment horizontal="left"/>
      <protection locked="0"/>
    </xf>
    <xf numFmtId="0" fontId="41" fillId="0" borderId="104" xfId="56" applyFont="1" applyBorder="1" applyAlignment="1" applyProtection="1">
      <alignment horizontal="left"/>
      <protection locked="0"/>
    </xf>
    <xf numFmtId="0" fontId="42" fillId="0" borderId="36" xfId="56" applyFont="1" applyBorder="1" applyAlignment="1">
      <alignment horizontal="center"/>
      <protection/>
    </xf>
    <xf numFmtId="0" fontId="43" fillId="0" borderId="39" xfId="56" applyFont="1" applyBorder="1" applyAlignment="1" applyProtection="1">
      <alignment horizontal="center"/>
      <protection locked="0"/>
    </xf>
    <xf numFmtId="0" fontId="43" fillId="0" borderId="105" xfId="56" applyFont="1" applyBorder="1" applyAlignment="1" applyProtection="1">
      <alignment horizontal="center"/>
      <protection locked="0"/>
    </xf>
    <xf numFmtId="211" fontId="45" fillId="0" borderId="106" xfId="56" applyNumberFormat="1" applyFont="1" applyBorder="1" applyAlignment="1" applyProtection="1">
      <alignment horizontal="center"/>
      <protection locked="0"/>
    </xf>
    <xf numFmtId="211" fontId="45" fillId="0" borderId="39" xfId="56" applyNumberFormat="1" applyFont="1" applyBorder="1" applyAlignment="1" applyProtection="1">
      <alignment horizontal="center"/>
      <protection locked="0"/>
    </xf>
    <xf numFmtId="211" fontId="4" fillId="0" borderId="39" xfId="56" applyNumberFormat="1" applyFont="1" applyBorder="1" applyAlignment="1">
      <alignment horizontal="left"/>
      <protection/>
    </xf>
    <xf numFmtId="211" fontId="4" fillId="0" borderId="107" xfId="56" applyNumberFormat="1" applyFont="1" applyBorder="1" applyAlignment="1">
      <alignment horizontal="left"/>
      <protection/>
    </xf>
    <xf numFmtId="0" fontId="43" fillId="0" borderId="39" xfId="56" applyFont="1" applyBorder="1" applyAlignment="1" quotePrefix="1">
      <alignment horizontal="left"/>
      <protection/>
    </xf>
    <xf numFmtId="0" fontId="43" fillId="0" borderId="105" xfId="56" applyFont="1" applyBorder="1" applyAlignment="1" quotePrefix="1">
      <alignment horizontal="left"/>
      <protection/>
    </xf>
    <xf numFmtId="224" fontId="49" fillId="0" borderId="57" xfId="52" applyFont="1" applyBorder="1" applyAlignment="1" applyProtection="1">
      <alignment horizontal="center"/>
      <protection/>
    </xf>
    <xf numFmtId="224" fontId="49" fillId="0" borderId="59" xfId="52" applyFont="1" applyBorder="1" applyAlignment="1" applyProtection="1">
      <alignment horizontal="center"/>
      <protection/>
    </xf>
    <xf numFmtId="224" fontId="49" fillId="0" borderId="57" xfId="52" applyFont="1" applyBorder="1" applyAlignment="1" applyProtection="1" quotePrefix="1">
      <alignment horizontal="center"/>
      <protection/>
    </xf>
    <xf numFmtId="224" fontId="49" fillId="0" borderId="59" xfId="52" applyFont="1" applyBorder="1" applyAlignment="1" applyProtection="1" quotePrefix="1">
      <alignment horizontal="center"/>
      <protection/>
    </xf>
    <xf numFmtId="224" fontId="49" fillId="0" borderId="108" xfId="52" applyFont="1" applyBorder="1" applyAlignment="1" applyProtection="1">
      <alignment horizontal="center"/>
      <protection/>
    </xf>
    <xf numFmtId="224" fontId="49" fillId="0" borderId="80" xfId="52" applyFont="1" applyBorder="1" applyAlignment="1" applyProtection="1">
      <alignment horizontal="center"/>
      <protection/>
    </xf>
    <xf numFmtId="224" fontId="45" fillId="20" borderId="95" xfId="52" applyFont="1" applyFill="1" applyBorder="1" applyAlignment="1" applyProtection="1" quotePrefix="1">
      <alignment horizontal="center"/>
      <protection locked="0"/>
    </xf>
    <xf numFmtId="224" fontId="45" fillId="20" borderId="109" xfId="52" applyFont="1" applyFill="1" applyBorder="1" applyAlignment="1" applyProtection="1" quotePrefix="1">
      <alignment horizontal="center"/>
      <protection locked="0"/>
    </xf>
    <xf numFmtId="0" fontId="20" fillId="0" borderId="110" xfId="56" applyFont="1" applyBorder="1" applyAlignment="1">
      <alignment horizontal="center"/>
      <protection/>
    </xf>
    <xf numFmtId="0" fontId="20" fillId="0" borderId="111" xfId="56" applyFont="1" applyBorder="1" applyAlignment="1">
      <alignment horizontal="center"/>
      <protection/>
    </xf>
    <xf numFmtId="224" fontId="43" fillId="0" borderId="45" xfId="52" applyFont="1" applyBorder="1" applyAlignment="1">
      <alignment horizontal="center"/>
      <protection/>
    </xf>
    <xf numFmtId="224" fontId="43" fillId="0" borderId="112" xfId="52" applyFont="1" applyBorder="1" applyAlignment="1">
      <alignment horizontal="center"/>
      <protection/>
    </xf>
    <xf numFmtId="224" fontId="43" fillId="0" borderId="113" xfId="52" applyFont="1" applyBorder="1" applyAlignment="1">
      <alignment horizontal="center"/>
      <protection/>
    </xf>
    <xf numFmtId="224" fontId="43" fillId="0" borderId="105" xfId="52" applyFont="1" applyBorder="1" applyAlignment="1">
      <alignment horizontal="center"/>
      <protection/>
    </xf>
    <xf numFmtId="224" fontId="50" fillId="0" borderId="108" xfId="52" applyFont="1" applyBorder="1" applyAlignment="1">
      <alignment horizontal="center"/>
      <protection/>
    </xf>
    <xf numFmtId="224" fontId="50" fillId="0" borderId="36" xfId="52" applyFont="1" applyBorder="1" applyAlignment="1">
      <alignment horizontal="center"/>
      <protection/>
    </xf>
    <xf numFmtId="224" fontId="45" fillId="20" borderId="57" xfId="52" applyFont="1" applyFill="1" applyBorder="1" applyAlignment="1" applyProtection="1">
      <alignment horizontal="center"/>
      <protection locked="0"/>
    </xf>
    <xf numFmtId="224" fontId="45" fillId="20" borderId="59" xfId="52" applyFont="1" applyFill="1" applyBorder="1" applyAlignment="1" applyProtection="1">
      <alignment horizontal="center"/>
      <protection locked="0"/>
    </xf>
    <xf numFmtId="224" fontId="50" fillId="0" borderId="48" xfId="52" applyFont="1" applyBorder="1" applyAlignment="1">
      <alignment horizontal="center"/>
      <protection/>
    </xf>
    <xf numFmtId="224" fontId="50" fillId="0" borderId="114" xfId="52" applyFont="1" applyBorder="1" applyAlignment="1">
      <alignment horizontal="center"/>
      <protection/>
    </xf>
    <xf numFmtId="224" fontId="53" fillId="20" borderId="95" xfId="52" applyFont="1" applyFill="1" applyBorder="1" applyAlignment="1" applyProtection="1">
      <alignment horizontal="center"/>
      <protection locked="0"/>
    </xf>
    <xf numFmtId="224" fontId="53" fillId="20" borderId="109" xfId="52" applyFont="1" applyFill="1" applyBorder="1" applyAlignment="1" applyProtection="1">
      <alignment horizontal="center"/>
      <protection locked="0"/>
    </xf>
    <xf numFmtId="224" fontId="45" fillId="20" borderId="95" xfId="52" applyFont="1" applyFill="1" applyBorder="1" applyAlignment="1" applyProtection="1">
      <alignment horizontal="center"/>
      <protection locked="0"/>
    </xf>
    <xf numFmtId="224" fontId="45" fillId="20" borderId="109" xfId="52" applyFont="1" applyFill="1" applyBorder="1" applyAlignment="1" applyProtection="1">
      <alignment horizontal="center"/>
      <protection locked="0"/>
    </xf>
    <xf numFmtId="224" fontId="45" fillId="20" borderId="48" xfId="52" applyFont="1" applyFill="1" applyBorder="1" applyAlignment="1" applyProtection="1">
      <alignment horizontal="center"/>
      <protection locked="0"/>
    </xf>
    <xf numFmtId="224" fontId="45" fillId="20" borderId="114" xfId="52" applyFont="1" applyFill="1" applyBorder="1" applyAlignment="1" applyProtection="1">
      <alignment horizontal="center"/>
      <protection locked="0"/>
    </xf>
    <xf numFmtId="224" fontId="45" fillId="20" borderId="48" xfId="52" applyFont="1" applyFill="1" applyBorder="1" applyAlignment="1" applyProtection="1" quotePrefix="1">
      <alignment horizontal="center"/>
      <protection locked="0"/>
    </xf>
    <xf numFmtId="224" fontId="45" fillId="20" borderId="114" xfId="52" applyFont="1" applyFill="1" applyBorder="1" applyAlignment="1" applyProtection="1" quotePrefix="1">
      <alignment horizontal="center"/>
      <protection locked="0"/>
    </xf>
    <xf numFmtId="224" fontId="45" fillId="20" borderId="40" xfId="52" applyFont="1" applyFill="1" applyBorder="1" applyAlignment="1" applyProtection="1">
      <alignment horizontal="center"/>
      <protection locked="0"/>
    </xf>
    <xf numFmtId="224" fontId="45" fillId="20" borderId="107" xfId="52" applyFont="1" applyFill="1" applyBorder="1" applyAlignment="1" applyProtection="1">
      <alignment horizontal="center"/>
      <protection locked="0"/>
    </xf>
    <xf numFmtId="224" fontId="53" fillId="20" borderId="115" xfId="52" applyFont="1" applyFill="1" applyBorder="1" applyAlignment="1" applyProtection="1">
      <alignment horizontal="center"/>
      <protection locked="0"/>
    </xf>
    <xf numFmtId="224" fontId="53" fillId="20" borderId="116" xfId="52" applyFont="1" applyFill="1" applyBorder="1" applyAlignment="1" applyProtection="1">
      <alignment horizontal="center"/>
      <protection locked="0"/>
    </xf>
    <xf numFmtId="0" fontId="42" fillId="0" borderId="89" xfId="0" applyFont="1" applyBorder="1" applyAlignment="1">
      <alignment horizontal="center"/>
    </xf>
    <xf numFmtId="0" fontId="42" fillId="0" borderId="117" xfId="0" applyFont="1" applyBorder="1" applyAlignment="1">
      <alignment horizontal="center"/>
    </xf>
    <xf numFmtId="224" fontId="53" fillId="20" borderId="65" xfId="52" applyFont="1" applyFill="1" applyBorder="1" applyAlignment="1" applyProtection="1">
      <alignment horizontal="center"/>
      <protection locked="0"/>
    </xf>
    <xf numFmtId="224" fontId="53" fillId="20" borderId="118" xfId="52" applyFont="1" applyFill="1" applyBorder="1" applyAlignment="1" applyProtection="1">
      <alignment horizontal="center"/>
      <protection locked="0"/>
    </xf>
    <xf numFmtId="224" fontId="53" fillId="20" borderId="81" xfId="52" applyFont="1" applyFill="1" applyBorder="1" applyAlignment="1" applyProtection="1">
      <alignment horizontal="center"/>
      <protection locked="0"/>
    </xf>
    <xf numFmtId="224" fontId="53" fillId="20" borderId="61" xfId="52" applyFont="1" applyFill="1" applyBorder="1" applyAlignment="1" applyProtection="1">
      <alignment horizontal="center"/>
      <protection locked="0"/>
    </xf>
    <xf numFmtId="224" fontId="53" fillId="20" borderId="20" xfId="52" applyFont="1" applyFill="1" applyBorder="1" applyAlignment="1" applyProtection="1">
      <alignment horizontal="center"/>
      <protection locked="0"/>
    </xf>
    <xf numFmtId="224" fontId="53" fillId="20" borderId="119" xfId="52" applyFont="1" applyFill="1" applyBorder="1" applyAlignment="1" applyProtection="1">
      <alignment horizontal="center"/>
      <protection locked="0"/>
    </xf>
    <xf numFmtId="224" fontId="53" fillId="20" borderId="23" xfId="52" applyFont="1" applyFill="1" applyBorder="1" applyAlignment="1" applyProtection="1">
      <alignment horizontal="center"/>
      <protection locked="0"/>
    </xf>
    <xf numFmtId="224" fontId="53" fillId="20" borderId="18" xfId="52" applyFont="1" applyFill="1" applyBorder="1" applyAlignment="1" applyProtection="1">
      <alignment horizontal="center"/>
      <protection locked="0"/>
    </xf>
    <xf numFmtId="224" fontId="53" fillId="20" borderId="120" xfId="52" applyFont="1" applyFill="1" applyBorder="1" applyAlignment="1" applyProtection="1">
      <alignment horizontal="center"/>
      <protection locked="0"/>
    </xf>
    <xf numFmtId="224" fontId="53" fillId="20" borderId="121" xfId="52" applyFont="1" applyFill="1" applyBorder="1" applyAlignment="1" applyProtection="1">
      <alignment horizontal="center"/>
      <protection locked="0"/>
    </xf>
    <xf numFmtId="224" fontId="53" fillId="20" borderId="62" xfId="52" applyFont="1" applyFill="1" applyBorder="1" applyAlignment="1" applyProtection="1">
      <alignment horizontal="center"/>
      <protection locked="0"/>
    </xf>
    <xf numFmtId="224" fontId="53" fillId="20" borderId="44" xfId="52" applyFont="1" applyFill="1" applyBorder="1" applyAlignment="1" applyProtection="1">
      <alignment horizontal="center"/>
      <protection locked="0"/>
    </xf>
    <xf numFmtId="224" fontId="53" fillId="20" borderId="122" xfId="52" applyFont="1" applyFill="1" applyBorder="1" applyAlignment="1" applyProtection="1">
      <alignment horizontal="center"/>
      <protection locked="0"/>
    </xf>
    <xf numFmtId="224" fontId="53" fillId="20" borderId="123" xfId="52" applyFont="1" applyFill="1" applyBorder="1" applyAlignment="1" applyProtection="1">
      <alignment horizontal="center"/>
      <protection locked="0"/>
    </xf>
    <xf numFmtId="224" fontId="53" fillId="20" borderId="124" xfId="52" applyFont="1" applyFill="1" applyBorder="1" applyAlignment="1" applyProtection="1">
      <alignment horizontal="center"/>
      <protection locked="0"/>
    </xf>
    <xf numFmtId="224" fontId="53" fillId="20" borderId="125" xfId="52" applyFont="1" applyFill="1" applyBorder="1" applyAlignment="1" applyProtection="1">
      <alignment horizontal="center"/>
      <protection locked="0"/>
    </xf>
    <xf numFmtId="224" fontId="53" fillId="20" borderId="126" xfId="52" applyFont="1" applyFill="1" applyBorder="1" applyAlignment="1" applyProtection="1">
      <alignment horizontal="center"/>
      <protection locked="0"/>
    </xf>
    <xf numFmtId="224" fontId="53" fillId="20" borderId="127" xfId="52" applyFont="1" applyFill="1" applyBorder="1" applyAlignment="1" applyProtection="1">
      <alignment horizontal="center"/>
      <protection locked="0"/>
    </xf>
    <xf numFmtId="0" fontId="49" fillId="0" borderId="48" xfId="0" applyFont="1" applyBorder="1" applyAlignment="1" applyProtection="1">
      <alignment horizontal="center"/>
      <protection/>
    </xf>
    <xf numFmtId="0" fontId="49" fillId="0" borderId="114" xfId="0" applyFont="1" applyBorder="1" applyAlignment="1" applyProtection="1">
      <alignment horizontal="center"/>
      <protection/>
    </xf>
    <xf numFmtId="0" fontId="49" fillId="0" borderId="48" xfId="0" applyFont="1" applyBorder="1" applyAlignment="1" applyProtection="1" quotePrefix="1">
      <alignment horizontal="center"/>
      <protection/>
    </xf>
    <xf numFmtId="0" fontId="49" fillId="0" borderId="68" xfId="0" applyFont="1" applyBorder="1" applyAlignment="1" applyProtection="1">
      <alignment horizontal="center"/>
      <protection/>
    </xf>
    <xf numFmtId="0" fontId="0" fillId="0" borderId="108" xfId="0" applyFont="1" applyBorder="1" applyAlignment="1">
      <alignment horizontal="center"/>
    </xf>
    <xf numFmtId="0" fontId="0" fillId="0" borderId="128" xfId="0" applyFont="1" applyBorder="1" applyAlignment="1">
      <alignment horizontal="center"/>
    </xf>
    <xf numFmtId="0" fontId="49" fillId="0" borderId="108" xfId="0" applyFont="1" applyBorder="1" applyAlignment="1" applyProtection="1">
      <alignment horizontal="center"/>
      <protection/>
    </xf>
    <xf numFmtId="0" fontId="0" fillId="0" borderId="80" xfId="0" applyFont="1" applyBorder="1" applyAlignment="1">
      <alignment horizontal="center"/>
    </xf>
    <xf numFmtId="0" fontId="49" fillId="0" borderId="129" xfId="0" applyFont="1" applyBorder="1" applyAlignment="1" applyProtection="1">
      <alignment horizontal="center"/>
      <protection/>
    </xf>
    <xf numFmtId="0" fontId="51" fillId="0" borderId="108" xfId="0" applyFont="1" applyBorder="1" applyAlignment="1" applyProtection="1">
      <alignment horizontal="center"/>
      <protection/>
    </xf>
    <xf numFmtId="0" fontId="51" fillId="0" borderId="80" xfId="0" applyFont="1" applyBorder="1" applyAlignment="1" applyProtection="1">
      <alignment horizontal="center"/>
      <protection/>
    </xf>
    <xf numFmtId="0" fontId="43" fillId="0" borderId="39" xfId="0" applyFont="1" applyBorder="1" applyAlignment="1" applyProtection="1">
      <alignment horizontal="center"/>
      <protection locked="0"/>
    </xf>
    <xf numFmtId="0" fontId="0" fillId="0" borderId="39" xfId="0" applyBorder="1" applyAlignment="1">
      <alignment horizontal="center"/>
    </xf>
    <xf numFmtId="0" fontId="0" fillId="0" borderId="105" xfId="0" applyBorder="1" applyAlignment="1">
      <alignment horizontal="center"/>
    </xf>
    <xf numFmtId="224" fontId="43" fillId="0" borderId="89" xfId="52" applyFont="1" applyBorder="1" applyAlignment="1">
      <alignment horizontal="center"/>
      <protection/>
    </xf>
    <xf numFmtId="224" fontId="43" fillId="0" borderId="130" xfId="52" applyFont="1" applyBorder="1" applyAlignment="1">
      <alignment horizontal="center"/>
      <protection/>
    </xf>
    <xf numFmtId="224" fontId="43" fillId="0" borderId="131" xfId="52" applyFont="1" applyBorder="1" applyAlignment="1">
      <alignment horizontal="center"/>
      <protection/>
    </xf>
    <xf numFmtId="224" fontId="43" fillId="0" borderId="60" xfId="52" applyFont="1" applyBorder="1" applyAlignment="1">
      <alignment horizontal="center"/>
      <protection/>
    </xf>
    <xf numFmtId="224" fontId="43" fillId="0" borderId="132" xfId="52" applyFont="1" applyBorder="1" applyAlignment="1">
      <alignment horizontal="center"/>
      <protection/>
    </xf>
    <xf numFmtId="224" fontId="43" fillId="0" borderId="133" xfId="52" applyFont="1" applyBorder="1" applyAlignment="1">
      <alignment horizontal="center"/>
      <protection/>
    </xf>
    <xf numFmtId="0" fontId="42" fillId="0" borderId="45" xfId="0" applyFont="1" applyBorder="1" applyAlignment="1">
      <alignment horizontal="center"/>
    </xf>
    <xf numFmtId="0" fontId="42" fillId="0" borderId="134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2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6" fillId="24" borderId="0" xfId="0" applyFont="1" applyFill="1" applyAlignment="1">
      <alignment/>
    </xf>
    <xf numFmtId="0" fontId="16" fillId="24" borderId="0" xfId="0" applyFont="1" applyFill="1" applyAlignment="1">
      <alignment horizontal="left"/>
    </xf>
    <xf numFmtId="14" fontId="16" fillId="24" borderId="0" xfId="0" applyNumberFormat="1" applyFont="1" applyFill="1" applyAlignment="1">
      <alignment horizontal="left"/>
    </xf>
    <xf numFmtId="0" fontId="54" fillId="0" borderId="83" xfId="0" applyFont="1" applyBorder="1" applyAlignment="1" applyProtection="1">
      <alignment horizontal="left"/>
      <protection locked="0"/>
    </xf>
    <xf numFmtId="0" fontId="55" fillId="0" borderId="83" xfId="0" applyFont="1" applyBorder="1" applyAlignment="1">
      <alignment/>
    </xf>
    <xf numFmtId="0" fontId="55" fillId="0" borderId="135" xfId="0" applyFont="1" applyBorder="1" applyAlignment="1">
      <alignment/>
    </xf>
    <xf numFmtId="224" fontId="0" fillId="0" borderId="136" xfId="52" applyFont="1" applyFill="1" applyBorder="1" applyAlignment="1">
      <alignment horizontal="left"/>
      <protection/>
    </xf>
    <xf numFmtId="0" fontId="0" fillId="0" borderId="83" xfId="0" applyFont="1" applyBorder="1" applyAlignment="1">
      <alignment/>
    </xf>
    <xf numFmtId="0" fontId="4" fillId="0" borderId="83" xfId="0" applyFont="1" applyBorder="1" applyAlignment="1">
      <alignment horizontal="center"/>
    </xf>
    <xf numFmtId="0" fontId="4" fillId="0" borderId="137" xfId="0" applyFont="1" applyBorder="1" applyAlignment="1">
      <alignment horizontal="center"/>
    </xf>
    <xf numFmtId="211" fontId="50" fillId="0" borderId="106" xfId="52" applyNumberFormat="1" applyFont="1" applyFill="1" applyBorder="1" applyAlignment="1" applyProtection="1">
      <alignment horizontal="center"/>
      <protection locked="0"/>
    </xf>
    <xf numFmtId="0" fontId="0" fillId="0" borderId="39" xfId="0" applyFont="1" applyFill="1" applyBorder="1" applyAlignment="1">
      <alignment horizontal="center"/>
    </xf>
    <xf numFmtId="211" fontId="19" fillId="0" borderId="39" xfId="0" applyNumberFormat="1" applyFont="1" applyBorder="1" applyAlignment="1">
      <alignment horizontal="left"/>
    </xf>
    <xf numFmtId="211" fontId="19" fillId="0" borderId="107" xfId="0" applyNumberFormat="1" applyFont="1" applyBorder="1" applyAlignment="1">
      <alignment horizontal="left"/>
    </xf>
    <xf numFmtId="224" fontId="57" fillId="0" borderId="40" xfId="52" applyFont="1" applyFill="1" applyBorder="1" applyAlignment="1">
      <alignment horizontal="left"/>
      <protection/>
    </xf>
    <xf numFmtId="0" fontId="0" fillId="0" borderId="39" xfId="0" applyBorder="1" applyAlignment="1">
      <alignment/>
    </xf>
    <xf numFmtId="0" fontId="4" fillId="0" borderId="39" xfId="0" applyFont="1" applyBorder="1" applyAlignment="1">
      <alignment horizontal="left"/>
    </xf>
    <xf numFmtId="0" fontId="4" fillId="0" borderId="138" xfId="0" applyFont="1" applyBorder="1" applyAlignment="1">
      <alignment horizontal="left"/>
    </xf>
    <xf numFmtId="224" fontId="48" fillId="20" borderId="48" xfId="52" applyFont="1" applyFill="1" applyBorder="1" applyAlignment="1" applyProtection="1">
      <alignment horizontal="center"/>
      <protection locked="0"/>
    </xf>
    <xf numFmtId="224" fontId="47" fillId="0" borderId="114" xfId="52" applyFont="1" applyBorder="1" applyAlignment="1" applyProtection="1">
      <alignment horizontal="center"/>
      <protection locked="0"/>
    </xf>
    <xf numFmtId="224" fontId="48" fillId="20" borderId="62" xfId="52" applyFont="1" applyFill="1" applyBorder="1" applyAlignment="1" applyProtection="1">
      <alignment horizontal="center"/>
      <protection locked="0"/>
    </xf>
    <xf numFmtId="224" fontId="47" fillId="0" borderId="44" xfId="52" applyFont="1" applyBorder="1" applyAlignment="1" applyProtection="1">
      <alignment horizontal="center"/>
      <protection locked="0"/>
    </xf>
    <xf numFmtId="224" fontId="48" fillId="20" borderId="95" xfId="52" applyFont="1" applyFill="1" applyBorder="1" applyAlignment="1" applyProtection="1">
      <alignment horizontal="center"/>
      <protection locked="0"/>
    </xf>
    <xf numFmtId="224" fontId="47" fillId="0" borderId="109" xfId="52" applyFont="1" applyBorder="1" applyAlignment="1" applyProtection="1">
      <alignment horizontal="center"/>
      <protection locked="0"/>
    </xf>
    <xf numFmtId="224" fontId="48" fillId="20" borderId="95" xfId="52" applyFont="1" applyFill="1" applyBorder="1" applyAlignment="1" applyProtection="1" quotePrefix="1">
      <alignment horizontal="center"/>
      <protection locked="0"/>
    </xf>
    <xf numFmtId="224" fontId="48" fillId="20" borderId="57" xfId="52" applyFont="1" applyFill="1" applyBorder="1" applyAlignment="1" applyProtection="1">
      <alignment horizontal="center"/>
      <protection locked="0"/>
    </xf>
    <xf numFmtId="224" fontId="47" fillId="0" borderId="59" xfId="52" applyFont="1" applyBorder="1" applyAlignment="1" applyProtection="1">
      <alignment horizontal="center"/>
      <protection locked="0"/>
    </xf>
    <xf numFmtId="224" fontId="48" fillId="20" borderId="48" xfId="52" applyFont="1" applyFill="1" applyBorder="1" applyAlignment="1" applyProtection="1" quotePrefix="1">
      <alignment horizontal="center"/>
      <protection locked="0"/>
    </xf>
    <xf numFmtId="224" fontId="48" fillId="20" borderId="65" xfId="52" applyFont="1" applyFill="1" applyBorder="1" applyAlignment="1" applyProtection="1">
      <alignment horizontal="center"/>
      <protection locked="0"/>
    </xf>
    <xf numFmtId="224" fontId="47" fillId="0" borderId="118" xfId="52" applyFont="1" applyBorder="1" applyAlignment="1" applyProtection="1">
      <alignment horizontal="center"/>
      <protection locked="0"/>
    </xf>
    <xf numFmtId="224" fontId="48" fillId="20" borderId="139" xfId="52" applyFont="1" applyFill="1" applyBorder="1" applyAlignment="1" applyProtection="1">
      <alignment horizontal="center"/>
      <protection locked="0"/>
    </xf>
    <xf numFmtId="224" fontId="47" fillId="0" borderId="140" xfId="52" applyFont="1" applyBorder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4" fontId="10" fillId="0" borderId="0" xfId="0" applyNumberFormat="1" applyFont="1" applyAlignment="1">
      <alignment horizontal="left"/>
    </xf>
    <xf numFmtId="14" fontId="11" fillId="0" borderId="0" xfId="0" applyNumberFormat="1" applyFont="1" applyAlignment="1">
      <alignment horizontal="left"/>
    </xf>
    <xf numFmtId="14" fontId="12" fillId="0" borderId="0" xfId="0" applyNumberFormat="1" applyFont="1" applyAlignment="1">
      <alignment horizontal="left"/>
    </xf>
    <xf numFmtId="14" fontId="13" fillId="0" borderId="0" xfId="0" applyNumberFormat="1" applyFont="1" applyAlignment="1">
      <alignment horizontal="left"/>
    </xf>
    <xf numFmtId="0" fontId="9" fillId="24" borderId="16" xfId="0" applyFont="1" applyFill="1" applyBorder="1" applyAlignment="1">
      <alignment/>
    </xf>
    <xf numFmtId="220" fontId="9" fillId="24" borderId="16" xfId="0" applyNumberFormat="1" applyFont="1" applyFill="1" applyBorder="1" applyAlignment="1">
      <alignment horizontal="left" textRotation="255"/>
    </xf>
    <xf numFmtId="220" fontId="9" fillId="0" borderId="16" xfId="0" applyNumberFormat="1" applyFont="1" applyBorder="1" applyAlignment="1">
      <alignment horizontal="left" textRotation="255"/>
    </xf>
    <xf numFmtId="211" fontId="9" fillId="24" borderId="16" xfId="0" applyNumberFormat="1" applyFont="1" applyFill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6" xfId="0" applyFont="1" applyBorder="1" applyAlignment="1">
      <alignment/>
    </xf>
    <xf numFmtId="14" fontId="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9" fillId="24" borderId="0" xfId="0" applyFont="1" applyFill="1" applyBorder="1" applyAlignment="1">
      <alignment/>
    </xf>
    <xf numFmtId="211" fontId="9" fillId="24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/>
    </xf>
  </cellXfs>
  <cellStyles count="56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Currency" xfId="41"/>
    <cellStyle name="Currency [0]" xfId="42"/>
    <cellStyle name="Followed Hyperlink" xfId="43"/>
    <cellStyle name="Huomautus" xfId="44"/>
    <cellStyle name="Huono" xfId="45"/>
    <cellStyle name="Hyperlink" xfId="46"/>
    <cellStyle name="Hyvä" xfId="47"/>
    <cellStyle name="Laskenta" xfId="48"/>
    <cellStyle name="Linkitetty solu" xfId="49"/>
    <cellStyle name="Neutraali" xfId="50"/>
    <cellStyle name="Normaali_1.manse-gp" xfId="51"/>
    <cellStyle name="Normaali_LohkoKaavio_4-5_makrot" xfId="52"/>
    <cellStyle name="Normaali_Mj-12" xfId="53"/>
    <cellStyle name="Normaali_Mj-17joukkue98" xfId="54"/>
    <cellStyle name="Normaali_SM ilmjaettu (version 1)" xfId="55"/>
    <cellStyle name="Normaali_tuomareille pojat arvonnat 2008" xfId="56"/>
    <cellStyle name="Otsikko" xfId="57"/>
    <cellStyle name="Otsikko 1" xfId="58"/>
    <cellStyle name="Otsikko 2" xfId="59"/>
    <cellStyle name="Otsikko 3" xfId="60"/>
    <cellStyle name="Otsikko 4" xfId="61"/>
    <cellStyle name="Percent" xfId="62"/>
    <cellStyle name="Pilkku_Mj-10" xfId="63"/>
    <cellStyle name="Selittävä teksti" xfId="64"/>
    <cellStyle name="Summa" xfId="65"/>
    <cellStyle name="Syöttö" xfId="66"/>
    <cellStyle name="Tarkistussolu" xfId="67"/>
    <cellStyle name="Tulostus" xfId="68"/>
    <cellStyle name="Varoitusteksti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T%2075%20kaaviot%2003102009_wor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ulokset_Acon_GP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wnloads\Lohko_ArvOhjelma_v5-08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i vasemmalla"/>
      <sheetName val="KOe (2)"/>
      <sheetName val="KOe"/>
      <sheetName val="MK-C"/>
      <sheetName val="MK-B"/>
      <sheetName val="MK-A"/>
      <sheetName val="MK-jatko"/>
      <sheetName val="VET-50"/>
      <sheetName val="Nimet"/>
      <sheetName val="8"/>
      <sheetName val="16"/>
      <sheetName val="32"/>
      <sheetName val="4P"/>
      <sheetName val="5P"/>
      <sheetName val="6P"/>
      <sheetName val="8PK"/>
      <sheetName val="16PK"/>
      <sheetName val="32PK"/>
      <sheetName val="4PPK"/>
      <sheetName val="5PPK"/>
    </sheetNames>
    <sheetDataSet>
      <sheetData sheetId="8">
        <row r="6">
          <cell r="B6" t="str">
            <v>Otto Tennilä</v>
          </cell>
          <cell r="C6" t="str">
            <v>PT 75</v>
          </cell>
        </row>
        <row r="7">
          <cell r="B7" t="str">
            <v>Veikko Holm</v>
          </cell>
          <cell r="C7" t="str">
            <v>PT 75</v>
          </cell>
        </row>
        <row r="8">
          <cell r="B8" t="str">
            <v>Jyri Valtakoski</v>
          </cell>
          <cell r="C8" t="str">
            <v>PT 75</v>
          </cell>
        </row>
        <row r="9">
          <cell r="B9" t="str">
            <v>Yrjö Kerttula</v>
          </cell>
          <cell r="C9" t="str">
            <v>PT 75</v>
          </cell>
        </row>
        <row r="10">
          <cell r="B10" t="str">
            <v>Janne  Jokinen</v>
          </cell>
          <cell r="C10" t="str">
            <v>PT 75</v>
          </cell>
        </row>
        <row r="11">
          <cell r="B11" t="str">
            <v>Tapio Syrjänen</v>
          </cell>
          <cell r="C11" t="str">
            <v>PT 75</v>
          </cell>
        </row>
        <row r="12">
          <cell r="B12" t="str">
            <v>Pertti Virta</v>
          </cell>
          <cell r="C12" t="str">
            <v>PT 75</v>
          </cell>
        </row>
        <row r="13">
          <cell r="B13" t="str">
            <v>Benedikt  Schoenborn</v>
          </cell>
          <cell r="C13" t="str">
            <v>PT 75</v>
          </cell>
        </row>
        <row r="14">
          <cell r="B14" t="str">
            <v>Vesa  Välimäki</v>
          </cell>
          <cell r="C14" t="str">
            <v>PT 75</v>
          </cell>
        </row>
        <row r="15">
          <cell r="B15" t="str">
            <v>Jarno Peltovako</v>
          </cell>
          <cell r="C15" t="str">
            <v>PT 75</v>
          </cell>
        </row>
        <row r="16">
          <cell r="B16" t="str">
            <v>Antti  Jokinen</v>
          </cell>
          <cell r="C16" t="str">
            <v>PT 75</v>
          </cell>
        </row>
        <row r="17">
          <cell r="B17" t="str">
            <v>Mika Tuomola</v>
          </cell>
          <cell r="C17" t="str">
            <v>PT 75</v>
          </cell>
        </row>
        <row r="18">
          <cell r="B18" t="str">
            <v>Juha Rossi</v>
          </cell>
          <cell r="C18" t="str">
            <v>PT 75</v>
          </cell>
        </row>
        <row r="19">
          <cell r="B19" t="str">
            <v>Juho Seppänen</v>
          </cell>
          <cell r="C19" t="str">
            <v>PT 75</v>
          </cell>
        </row>
        <row r="20">
          <cell r="B20" t="str">
            <v>Kari Halavaara</v>
          </cell>
          <cell r="C20" t="str">
            <v>PT 75</v>
          </cell>
        </row>
        <row r="21">
          <cell r="B21" t="str">
            <v>Eero Aho</v>
          </cell>
          <cell r="C21" t="str">
            <v>PT 75</v>
          </cell>
        </row>
        <row r="22">
          <cell r="B22" t="str">
            <v>Simo Turunen</v>
          </cell>
          <cell r="C22" t="str">
            <v>PT 75</v>
          </cell>
        </row>
        <row r="23">
          <cell r="B23" t="str">
            <v>Joonatan  Laakso</v>
          </cell>
          <cell r="C23" t="str">
            <v>PT 75</v>
          </cell>
        </row>
        <row r="24">
          <cell r="B24" t="str">
            <v>Simo Arvola</v>
          </cell>
          <cell r="C24" t="str">
            <v>PT 75</v>
          </cell>
        </row>
        <row r="25">
          <cell r="B25" t="str">
            <v>Janne  Pärssinen </v>
          </cell>
          <cell r="C25" t="str">
            <v>PT 75</v>
          </cell>
        </row>
        <row r="26">
          <cell r="B26" t="str">
            <v>Emil Laakso</v>
          </cell>
          <cell r="C26" t="str">
            <v>PT 75</v>
          </cell>
        </row>
        <row r="27">
          <cell r="B27" t="str">
            <v>Markus Myllärinen</v>
          </cell>
          <cell r="C27" t="str">
            <v>POR-83</v>
          </cell>
        </row>
        <row r="28">
          <cell r="B28" t="str">
            <v>Mika Myllärinen</v>
          </cell>
          <cell r="C28" t="str">
            <v>POR-83</v>
          </cell>
        </row>
        <row r="29">
          <cell r="B29" t="str">
            <v>Konsta Kähtävä</v>
          </cell>
          <cell r="C29" t="str">
            <v>POR-83</v>
          </cell>
        </row>
        <row r="30">
          <cell r="B30" t="str">
            <v>Otto Boije</v>
          </cell>
          <cell r="C30" t="str">
            <v>PT-Espoo</v>
          </cell>
        </row>
        <row r="31">
          <cell r="B31" t="str">
            <v>Mikhail  Kantonistov</v>
          </cell>
          <cell r="C31" t="str">
            <v>PT-Espoo</v>
          </cell>
        </row>
        <row r="32">
          <cell r="B32" t="str">
            <v>Irina  Kantonistova</v>
          </cell>
          <cell r="C32" t="str">
            <v>PT-Espoo</v>
          </cell>
        </row>
        <row r="33">
          <cell r="B33" t="str">
            <v>Jan Nyberg</v>
          </cell>
          <cell r="C33" t="str">
            <v>PT-Espoo</v>
          </cell>
        </row>
        <row r="34">
          <cell r="B34" t="str">
            <v>Johan  Nyberg</v>
          </cell>
          <cell r="C34" t="str">
            <v>PT-Espoo</v>
          </cell>
        </row>
        <row r="35">
          <cell r="B35" t="str">
            <v>Anna Kirichenko</v>
          </cell>
          <cell r="C35" t="str">
            <v>PT-Espoo</v>
          </cell>
        </row>
        <row r="36">
          <cell r="B36" t="str">
            <v>Sveta  Kirichenko</v>
          </cell>
          <cell r="C36" t="str">
            <v>PT-Espoo</v>
          </cell>
        </row>
        <row r="37">
          <cell r="B37" t="str">
            <v>Henrik  Wennman</v>
          </cell>
          <cell r="C37" t="str">
            <v>Vana</v>
          </cell>
        </row>
        <row r="38">
          <cell r="B38" t="str">
            <v>Asko Keinonen</v>
          </cell>
          <cell r="C38" t="str">
            <v>Wega</v>
          </cell>
        </row>
        <row r="39">
          <cell r="B39" t="str">
            <v>Kai Merimaa</v>
          </cell>
          <cell r="C39" t="str">
            <v>Wega</v>
          </cell>
        </row>
        <row r="40">
          <cell r="B40" t="str">
            <v>Terho Pitkänen</v>
          </cell>
          <cell r="C40" t="str">
            <v>Wega</v>
          </cell>
        </row>
        <row r="41">
          <cell r="B41" t="str">
            <v>Toni Pitkänen</v>
          </cell>
          <cell r="C41" t="str">
            <v>Wega</v>
          </cell>
        </row>
        <row r="42">
          <cell r="B42" t="str">
            <v>Sami Pyykkö</v>
          </cell>
          <cell r="C42" t="str">
            <v>LrTU</v>
          </cell>
        </row>
        <row r="43">
          <cell r="B43" t="str">
            <v>Hannu Uusikivi</v>
          </cell>
          <cell r="C43" t="str">
            <v>PTS-60</v>
          </cell>
        </row>
        <row r="44">
          <cell r="B44" t="str">
            <v>Pertti Mäkinen </v>
          </cell>
          <cell r="C44" t="str">
            <v>TIP-70</v>
          </cell>
        </row>
        <row r="45">
          <cell r="B45" t="str">
            <v>Tero Tamminen</v>
          </cell>
          <cell r="C45" t="str">
            <v>TIP-70</v>
          </cell>
        </row>
        <row r="46">
          <cell r="B46" t="str">
            <v>Joonas Paasioksa</v>
          </cell>
          <cell r="C46" t="str">
            <v>TuKa</v>
          </cell>
        </row>
        <row r="47">
          <cell r="B47" t="str">
            <v>Roni Kantola</v>
          </cell>
          <cell r="C47" t="str">
            <v>TuKa</v>
          </cell>
        </row>
        <row r="48">
          <cell r="B48" t="str">
            <v>Roope Kantola</v>
          </cell>
          <cell r="C48" t="str">
            <v>TuKa</v>
          </cell>
        </row>
        <row r="49">
          <cell r="B49" t="str">
            <v>Veikko Koskinen</v>
          </cell>
          <cell r="C49" t="str">
            <v>HaTe</v>
          </cell>
        </row>
        <row r="50">
          <cell r="B50" t="str">
            <v>Heikki Parviainen</v>
          </cell>
          <cell r="C50" t="str">
            <v>KuPTS</v>
          </cell>
        </row>
        <row r="51">
          <cell r="B51" t="str">
            <v>Patrik  Rissanen</v>
          </cell>
          <cell r="C51" t="str">
            <v>KuPTS</v>
          </cell>
        </row>
        <row r="52">
          <cell r="B52" t="str">
            <v>Pertti Rissanen</v>
          </cell>
          <cell r="C52" t="str">
            <v>KuPTS</v>
          </cell>
        </row>
        <row r="53">
          <cell r="B53" t="str">
            <v>Xin Tiantian</v>
          </cell>
          <cell r="C53" t="str">
            <v>KuPTS</v>
          </cell>
        </row>
        <row r="54">
          <cell r="B54" t="str">
            <v>Ossi Hella</v>
          </cell>
          <cell r="C54" t="str">
            <v>KuPTS</v>
          </cell>
        </row>
        <row r="55">
          <cell r="B55" t="str">
            <v>Pertti Hella</v>
          </cell>
          <cell r="C55" t="str">
            <v>KuPTS</v>
          </cell>
        </row>
        <row r="56">
          <cell r="B56" t="str">
            <v>Sampo Enkkelä</v>
          </cell>
          <cell r="C56" t="str">
            <v>KuPTS</v>
          </cell>
        </row>
        <row r="57">
          <cell r="B57" t="str">
            <v>Esa Miettinen</v>
          </cell>
          <cell r="C57" t="str">
            <v>KuPTS</v>
          </cell>
        </row>
        <row r="58">
          <cell r="B58" t="str">
            <v>Jouni Nousiainen</v>
          </cell>
          <cell r="C58" t="str">
            <v>KuPTS</v>
          </cell>
        </row>
        <row r="59">
          <cell r="B59" t="str">
            <v>Pekka Niskanen</v>
          </cell>
          <cell r="C59" t="str">
            <v>KuPTS</v>
          </cell>
        </row>
        <row r="60">
          <cell r="B60" t="str">
            <v>Teuvo Hytönen</v>
          </cell>
          <cell r="C60" t="str">
            <v>KuPTS</v>
          </cell>
        </row>
        <row r="61">
          <cell r="B61" t="str">
            <v>Anton Mäkinen</v>
          </cell>
          <cell r="C61" t="str">
            <v>MBF</v>
          </cell>
        </row>
        <row r="62">
          <cell r="B62" t="str">
            <v>Thomas Lundström</v>
          </cell>
          <cell r="C62" t="str">
            <v>MBF</v>
          </cell>
        </row>
        <row r="63">
          <cell r="B63" t="str">
            <v>Anders Lundström</v>
          </cell>
          <cell r="C63" t="str">
            <v>MBF</v>
          </cell>
        </row>
        <row r="64">
          <cell r="B64" t="str">
            <v>Emil Rantatulkkila</v>
          </cell>
          <cell r="C64" t="str">
            <v>MBF</v>
          </cell>
        </row>
        <row r="65">
          <cell r="B65" t="str">
            <v>Petri Rantatulkkila</v>
          </cell>
          <cell r="C65" t="str">
            <v>MBF</v>
          </cell>
        </row>
        <row r="66">
          <cell r="B66" t="str">
            <v>Miikka  O'Connor</v>
          </cell>
          <cell r="C66" t="str">
            <v>MBF</v>
          </cell>
        </row>
        <row r="67">
          <cell r="B67" t="str">
            <v>Maris Jansons</v>
          </cell>
          <cell r="C67" t="str">
            <v>MBF</v>
          </cell>
        </row>
        <row r="68">
          <cell r="B68" t="str">
            <v>Aleksi  Veini</v>
          </cell>
          <cell r="C68" t="str">
            <v>MBF</v>
          </cell>
        </row>
        <row r="69">
          <cell r="B69" t="str">
            <v>Rolands  Jansons</v>
          </cell>
          <cell r="C69" t="str">
            <v>Maunulan Spinni</v>
          </cell>
        </row>
        <row r="70">
          <cell r="B70" t="str">
            <v>Heikki Tanhua</v>
          </cell>
          <cell r="C70" t="str">
            <v>LPTS</v>
          </cell>
        </row>
        <row r="71">
          <cell r="B71" t="str">
            <v>Riku Autio </v>
          </cell>
          <cell r="C71" t="str">
            <v>KoKa</v>
          </cell>
        </row>
        <row r="72">
          <cell r="B72" t="str">
            <v>Teppo Ahti</v>
          </cell>
          <cell r="C72" t="str">
            <v>KoKa</v>
          </cell>
        </row>
        <row r="73">
          <cell r="B73" t="str">
            <v>Veikka  Flemming</v>
          </cell>
          <cell r="C73" t="str">
            <v>KoKa</v>
          </cell>
        </row>
        <row r="74">
          <cell r="B74" t="str">
            <v>Sami Ruohonen</v>
          </cell>
          <cell r="C74" t="str">
            <v>KoKa</v>
          </cell>
        </row>
        <row r="75">
          <cell r="B75" t="str">
            <v>Asko  Rasinen </v>
          </cell>
          <cell r="C75" t="str">
            <v>HeKa</v>
          </cell>
        </row>
        <row r="76">
          <cell r="B76" t="str">
            <v>Niko Pihajoki</v>
          </cell>
          <cell r="C76" t="str">
            <v>TuPy</v>
          </cell>
        </row>
        <row r="77">
          <cell r="B77" t="str">
            <v>Jani Ruuskanen</v>
          </cell>
          <cell r="C77" t="str">
            <v>TuPy</v>
          </cell>
        </row>
        <row r="78">
          <cell r="B78" t="str">
            <v>Jari Ruuskanen</v>
          </cell>
          <cell r="C78" t="str">
            <v>TuPy</v>
          </cell>
        </row>
        <row r="79">
          <cell r="B79" t="str">
            <v>Konsta Kollanus</v>
          </cell>
          <cell r="C79" t="str">
            <v>TuPy</v>
          </cell>
        </row>
        <row r="80">
          <cell r="B80" t="str">
            <v>Jukka Filen</v>
          </cell>
          <cell r="C80" t="str">
            <v>HäKi</v>
          </cell>
        </row>
        <row r="81">
          <cell r="B81" t="str">
            <v>Pasi Laine</v>
          </cell>
          <cell r="C81" t="str">
            <v>HäKi</v>
          </cell>
        </row>
        <row r="82">
          <cell r="B82" t="str">
            <v>Jyrki Virtanen</v>
          </cell>
          <cell r="C82" t="str">
            <v>HäKi</v>
          </cell>
        </row>
        <row r="83">
          <cell r="B83" t="str">
            <v>Juha Rimpiläinen</v>
          </cell>
          <cell r="C83" t="str">
            <v>Grani Pingis</v>
          </cell>
        </row>
        <row r="84">
          <cell r="B84" t="str">
            <v>Ville Husu</v>
          </cell>
          <cell r="C84" t="str">
            <v>HP</v>
          </cell>
        </row>
        <row r="85">
          <cell r="B85" t="str">
            <v>Mika Kotoluoto</v>
          </cell>
          <cell r="C85" t="str">
            <v>HP</v>
          </cell>
        </row>
        <row r="86">
          <cell r="B86" t="str">
            <v>Juhani Kujanpää</v>
          </cell>
          <cell r="C86" t="str">
            <v>HP</v>
          </cell>
        </row>
        <row r="87">
          <cell r="B87" t="str">
            <v>Vesa Haapasalo</v>
          </cell>
          <cell r="C87" t="str">
            <v>HP</v>
          </cell>
        </row>
        <row r="88">
          <cell r="B88" t="str">
            <v>Kai Tammela</v>
          </cell>
          <cell r="C88" t="str">
            <v>HP</v>
          </cell>
        </row>
        <row r="89">
          <cell r="B89" t="str">
            <v>Janne Röpelinen</v>
          </cell>
          <cell r="C89" t="str">
            <v>OPT-86</v>
          </cell>
        </row>
        <row r="90">
          <cell r="B90" t="str">
            <v>Kristian Palomaa</v>
          </cell>
          <cell r="C90" t="str">
            <v>OPT-86</v>
          </cell>
        </row>
        <row r="91">
          <cell r="B91" t="str">
            <v>Pasi Kankainen</v>
          </cell>
          <cell r="C91" t="str">
            <v>OPT-86</v>
          </cell>
        </row>
        <row r="92">
          <cell r="B92" t="str">
            <v> </v>
          </cell>
          <cell r="C92" t="str">
            <v/>
          </cell>
        </row>
        <row r="93">
          <cell r="B93" t="str">
            <v> </v>
          </cell>
          <cell r="C93" t="str">
            <v/>
          </cell>
        </row>
        <row r="94">
          <cell r="B94" t="str">
            <v> </v>
          </cell>
          <cell r="C94" t="str">
            <v/>
          </cell>
        </row>
        <row r="95">
          <cell r="B95" t="str">
            <v> </v>
          </cell>
          <cell r="C95" t="str">
            <v/>
          </cell>
        </row>
        <row r="96">
          <cell r="B96" t="str">
            <v> </v>
          </cell>
          <cell r="C96" t="str">
            <v/>
          </cell>
        </row>
        <row r="97">
          <cell r="B97" t="str">
            <v> </v>
          </cell>
          <cell r="C97" t="str">
            <v/>
          </cell>
        </row>
        <row r="98">
          <cell r="B98" t="str">
            <v> </v>
          </cell>
          <cell r="C98" t="str">
            <v/>
          </cell>
        </row>
        <row r="99">
          <cell r="B99" t="str">
            <v> </v>
          </cell>
          <cell r="C99" t="str">
            <v/>
          </cell>
        </row>
        <row r="100">
          <cell r="B100" t="str">
            <v> </v>
          </cell>
          <cell r="C100" t="str">
            <v/>
          </cell>
        </row>
        <row r="101">
          <cell r="B101" t="str">
            <v> </v>
          </cell>
          <cell r="C101" t="str">
            <v/>
          </cell>
        </row>
        <row r="102">
          <cell r="B102" t="str">
            <v> </v>
          </cell>
          <cell r="C102" t="str">
            <v/>
          </cell>
        </row>
        <row r="103">
          <cell r="B103" t="str">
            <v> </v>
          </cell>
          <cell r="C103" t="str">
            <v/>
          </cell>
        </row>
        <row r="104">
          <cell r="B104" t="str">
            <v> </v>
          </cell>
          <cell r="C104" t="str">
            <v/>
          </cell>
        </row>
        <row r="105">
          <cell r="B105" t="str">
            <v> </v>
          </cell>
          <cell r="C105" t="str">
            <v/>
          </cell>
        </row>
        <row r="106">
          <cell r="B106" t="str">
            <v> </v>
          </cell>
          <cell r="C106" t="str">
            <v/>
          </cell>
        </row>
        <row r="107">
          <cell r="B107" t="str">
            <v> </v>
          </cell>
          <cell r="C107" t="str">
            <v/>
          </cell>
        </row>
        <row r="108">
          <cell r="B108" t="str">
            <v> </v>
          </cell>
          <cell r="C108" t="str">
            <v/>
          </cell>
        </row>
        <row r="109">
          <cell r="B109" t="str">
            <v> </v>
          </cell>
          <cell r="C109" t="str">
            <v/>
          </cell>
        </row>
        <row r="110">
          <cell r="B110" t="str">
            <v> </v>
          </cell>
          <cell r="C110" t="str">
            <v/>
          </cell>
        </row>
        <row r="111">
          <cell r="B111" t="str">
            <v> </v>
          </cell>
          <cell r="C111" t="str">
            <v/>
          </cell>
        </row>
        <row r="112">
          <cell r="B112" t="str">
            <v> </v>
          </cell>
          <cell r="C112" t="str">
            <v/>
          </cell>
        </row>
        <row r="113">
          <cell r="B113" t="str">
            <v> </v>
          </cell>
          <cell r="C113" t="str">
            <v/>
          </cell>
        </row>
        <row r="114">
          <cell r="B114" t="str">
            <v> </v>
          </cell>
          <cell r="C114" t="str">
            <v/>
          </cell>
        </row>
        <row r="115">
          <cell r="B115" t="str">
            <v> </v>
          </cell>
          <cell r="C115" t="str">
            <v/>
          </cell>
        </row>
        <row r="116">
          <cell r="B116" t="str">
            <v> </v>
          </cell>
          <cell r="C116" t="str">
            <v/>
          </cell>
        </row>
        <row r="117">
          <cell r="B117" t="str">
            <v> </v>
          </cell>
          <cell r="C117" t="str">
            <v/>
          </cell>
        </row>
        <row r="118">
          <cell r="B118" t="str">
            <v> </v>
          </cell>
          <cell r="C118" t="str">
            <v/>
          </cell>
        </row>
        <row r="119">
          <cell r="B119" t="str">
            <v> </v>
          </cell>
          <cell r="C119" t="str">
            <v/>
          </cell>
        </row>
        <row r="120">
          <cell r="B120" t="str">
            <v> </v>
          </cell>
          <cell r="C120" t="str">
            <v/>
          </cell>
        </row>
        <row r="121">
          <cell r="B121" t="str">
            <v> </v>
          </cell>
          <cell r="C121" t="str">
            <v/>
          </cell>
        </row>
        <row r="122">
          <cell r="B122" t="str">
            <v> </v>
          </cell>
          <cell r="C122" t="str">
            <v/>
          </cell>
        </row>
        <row r="123">
          <cell r="B123" t="str">
            <v> </v>
          </cell>
          <cell r="C123" t="str">
            <v/>
          </cell>
        </row>
        <row r="124">
          <cell r="B124" t="str">
            <v> </v>
          </cell>
          <cell r="C124" t="str">
            <v/>
          </cell>
        </row>
        <row r="125">
          <cell r="B125" t="str">
            <v> </v>
          </cell>
          <cell r="C125" t="str">
            <v/>
          </cell>
        </row>
        <row r="126">
          <cell r="B126" t="str">
            <v> </v>
          </cell>
          <cell r="C126" t="str">
            <v/>
          </cell>
        </row>
        <row r="127">
          <cell r="B127" t="str">
            <v> </v>
          </cell>
          <cell r="C127" t="str">
            <v/>
          </cell>
        </row>
        <row r="128">
          <cell r="B128" t="str">
            <v> </v>
          </cell>
          <cell r="C128" t="str">
            <v/>
          </cell>
        </row>
        <row r="129">
          <cell r="B129" t="str">
            <v> </v>
          </cell>
          <cell r="C129" t="str">
            <v/>
          </cell>
        </row>
        <row r="130">
          <cell r="B130" t="str">
            <v> </v>
          </cell>
          <cell r="C130" t="str">
            <v/>
          </cell>
        </row>
        <row r="131">
          <cell r="B131" t="str">
            <v> </v>
          </cell>
          <cell r="C131" t="str">
            <v/>
          </cell>
        </row>
        <row r="132">
          <cell r="B132" t="str">
            <v> </v>
          </cell>
          <cell r="C132" t="str">
            <v/>
          </cell>
        </row>
        <row r="133">
          <cell r="B133" t="str">
            <v> </v>
          </cell>
          <cell r="C133" t="str">
            <v/>
          </cell>
        </row>
        <row r="134">
          <cell r="B134" t="str">
            <v> </v>
          </cell>
          <cell r="C134" t="str">
            <v/>
          </cell>
        </row>
        <row r="135">
          <cell r="B135" t="str">
            <v> </v>
          </cell>
          <cell r="C135" t="str">
            <v/>
          </cell>
        </row>
        <row r="136">
          <cell r="B136" t="str">
            <v> </v>
          </cell>
          <cell r="C136" t="str">
            <v/>
          </cell>
        </row>
        <row r="137">
          <cell r="B137" t="str">
            <v> </v>
          </cell>
          <cell r="C137" t="str">
            <v/>
          </cell>
        </row>
        <row r="138">
          <cell r="B138" t="str">
            <v> </v>
          </cell>
          <cell r="C138" t="str">
            <v/>
          </cell>
        </row>
        <row r="139">
          <cell r="B139" t="str">
            <v> </v>
          </cell>
          <cell r="C139" t="str">
            <v/>
          </cell>
        </row>
        <row r="140">
          <cell r="B140" t="str">
            <v> </v>
          </cell>
          <cell r="C140" t="str">
            <v/>
          </cell>
        </row>
        <row r="141">
          <cell r="B141" t="str">
            <v> </v>
          </cell>
          <cell r="C141" t="str">
            <v/>
          </cell>
        </row>
        <row r="142">
          <cell r="B142" t="str">
            <v> </v>
          </cell>
          <cell r="C142" t="str">
            <v/>
          </cell>
        </row>
        <row r="143">
          <cell r="B143" t="str">
            <v> </v>
          </cell>
          <cell r="C143" t="str">
            <v/>
          </cell>
        </row>
        <row r="144">
          <cell r="B144" t="str">
            <v> </v>
          </cell>
          <cell r="C144" t="str">
            <v/>
          </cell>
        </row>
        <row r="145">
          <cell r="B145" t="str">
            <v> </v>
          </cell>
          <cell r="C145" t="str">
            <v/>
          </cell>
        </row>
        <row r="146">
          <cell r="B146" t="str">
            <v> </v>
          </cell>
          <cell r="C146" t="str">
            <v/>
          </cell>
        </row>
        <row r="147">
          <cell r="B147" t="str">
            <v> </v>
          </cell>
          <cell r="C147" t="str">
            <v/>
          </cell>
        </row>
        <row r="148">
          <cell r="B148" t="str">
            <v> </v>
          </cell>
          <cell r="C148" t="str">
            <v/>
          </cell>
        </row>
        <row r="149">
          <cell r="B149" t="str">
            <v> </v>
          </cell>
          <cell r="C149" t="str">
            <v/>
          </cell>
        </row>
        <row r="150">
          <cell r="B150" t="str">
            <v> </v>
          </cell>
          <cell r="C150" t="str">
            <v/>
          </cell>
        </row>
        <row r="151">
          <cell r="B151" t="str">
            <v> </v>
          </cell>
          <cell r="C151" t="str">
            <v/>
          </cell>
        </row>
        <row r="152">
          <cell r="B152" t="str">
            <v> </v>
          </cell>
          <cell r="C152" t="str">
            <v/>
          </cell>
        </row>
        <row r="153">
          <cell r="B153" t="str">
            <v> </v>
          </cell>
          <cell r="C153" t="str">
            <v/>
          </cell>
        </row>
        <row r="154">
          <cell r="B154" t="str">
            <v> </v>
          </cell>
          <cell r="C154" t="str">
            <v/>
          </cell>
        </row>
        <row r="155">
          <cell r="B155" t="str">
            <v> </v>
          </cell>
          <cell r="C155" t="str">
            <v/>
          </cell>
        </row>
        <row r="156">
          <cell r="B156" t="str">
            <v> </v>
          </cell>
          <cell r="C156" t="str">
            <v/>
          </cell>
        </row>
        <row r="157">
          <cell r="B157" t="str">
            <v> </v>
          </cell>
          <cell r="C157" t="str">
            <v/>
          </cell>
        </row>
        <row r="158">
          <cell r="B158" t="str">
            <v> </v>
          </cell>
          <cell r="C158" t="str">
            <v/>
          </cell>
        </row>
        <row r="159">
          <cell r="B159" t="str">
            <v> </v>
          </cell>
          <cell r="C159" t="str">
            <v/>
          </cell>
        </row>
        <row r="160">
          <cell r="B160" t="str">
            <v> </v>
          </cell>
          <cell r="C160" t="str">
            <v/>
          </cell>
        </row>
        <row r="161">
          <cell r="B161" t="str">
            <v> </v>
          </cell>
          <cell r="C161" t="str">
            <v/>
          </cell>
        </row>
        <row r="162">
          <cell r="B162" t="str">
            <v> </v>
          </cell>
          <cell r="C162" t="str">
            <v/>
          </cell>
        </row>
        <row r="163">
          <cell r="B163" t="str">
            <v> </v>
          </cell>
          <cell r="C163" t="str">
            <v/>
          </cell>
        </row>
        <row r="164">
          <cell r="B164" t="str">
            <v> </v>
          </cell>
          <cell r="C164" t="str">
            <v/>
          </cell>
        </row>
        <row r="165">
          <cell r="B165" t="str">
            <v> </v>
          </cell>
          <cell r="C165" t="str">
            <v/>
          </cell>
        </row>
        <row r="166">
          <cell r="B166" t="str">
            <v> </v>
          </cell>
          <cell r="C166" t="str">
            <v/>
          </cell>
        </row>
        <row r="167">
          <cell r="B167" t="str">
            <v> </v>
          </cell>
          <cell r="C167" t="str">
            <v/>
          </cell>
        </row>
        <row r="168">
          <cell r="B168" t="str">
            <v> </v>
          </cell>
          <cell r="C168" t="str">
            <v/>
          </cell>
        </row>
        <row r="169">
          <cell r="B169" t="str">
            <v> </v>
          </cell>
          <cell r="C169" t="str">
            <v/>
          </cell>
        </row>
        <row r="170">
          <cell r="B170" t="str">
            <v> </v>
          </cell>
          <cell r="C170" t="str">
            <v/>
          </cell>
        </row>
        <row r="171">
          <cell r="B171" t="str">
            <v> </v>
          </cell>
          <cell r="C171" t="str">
            <v/>
          </cell>
        </row>
        <row r="172">
          <cell r="B172" t="str">
            <v> </v>
          </cell>
          <cell r="C172" t="str">
            <v/>
          </cell>
        </row>
        <row r="173">
          <cell r="B173" t="str">
            <v> </v>
          </cell>
          <cell r="C173" t="str">
            <v/>
          </cell>
        </row>
        <row r="174">
          <cell r="B174" t="str">
            <v> </v>
          </cell>
          <cell r="C174" t="str">
            <v/>
          </cell>
        </row>
        <row r="175">
          <cell r="B175" t="str">
            <v> </v>
          </cell>
          <cell r="C175" t="str">
            <v/>
          </cell>
        </row>
        <row r="176">
          <cell r="B176" t="str">
            <v> </v>
          </cell>
          <cell r="C176" t="str">
            <v/>
          </cell>
        </row>
        <row r="177">
          <cell r="B177" t="str">
            <v> </v>
          </cell>
          <cell r="C177" t="str">
            <v/>
          </cell>
        </row>
        <row r="178">
          <cell r="B178" t="str">
            <v> </v>
          </cell>
          <cell r="C178" t="str">
            <v/>
          </cell>
        </row>
        <row r="179">
          <cell r="B179" t="str">
            <v> </v>
          </cell>
          <cell r="C179" t="str">
            <v/>
          </cell>
        </row>
        <row r="180">
          <cell r="B180" t="str">
            <v> </v>
          </cell>
          <cell r="C180" t="str">
            <v/>
          </cell>
        </row>
        <row r="181">
          <cell r="B181" t="str">
            <v> </v>
          </cell>
          <cell r="C181" t="str">
            <v/>
          </cell>
        </row>
        <row r="182">
          <cell r="B182" t="str">
            <v> </v>
          </cell>
          <cell r="C182" t="str">
            <v/>
          </cell>
        </row>
        <row r="183">
          <cell r="B183" t="str">
            <v> </v>
          </cell>
          <cell r="C183" t="str">
            <v/>
          </cell>
        </row>
        <row r="184">
          <cell r="B184" t="str">
            <v> </v>
          </cell>
          <cell r="C184" t="str">
            <v/>
          </cell>
        </row>
        <row r="185">
          <cell r="B185" t="str">
            <v> </v>
          </cell>
          <cell r="C185" t="str">
            <v/>
          </cell>
        </row>
        <row r="186">
          <cell r="B186" t="str">
            <v> </v>
          </cell>
          <cell r="C186" t="str">
            <v/>
          </cell>
        </row>
        <row r="187">
          <cell r="B187" t="str">
            <v> </v>
          </cell>
          <cell r="C187" t="str">
            <v/>
          </cell>
        </row>
        <row r="188">
          <cell r="B188" t="str">
            <v> </v>
          </cell>
          <cell r="C188" t="str">
            <v/>
          </cell>
        </row>
        <row r="189">
          <cell r="B189" t="str">
            <v> </v>
          </cell>
          <cell r="C189" t="str">
            <v/>
          </cell>
        </row>
        <row r="190">
          <cell r="B190" t="str">
            <v> </v>
          </cell>
          <cell r="C190" t="str">
            <v/>
          </cell>
        </row>
        <row r="191">
          <cell r="B191" t="str">
            <v> </v>
          </cell>
          <cell r="C191" t="str">
            <v/>
          </cell>
        </row>
        <row r="192">
          <cell r="B192" t="str">
            <v> </v>
          </cell>
          <cell r="C192" t="str">
            <v/>
          </cell>
        </row>
        <row r="193">
          <cell r="B193" t="str">
            <v> </v>
          </cell>
          <cell r="C193" t="str">
            <v/>
          </cell>
        </row>
        <row r="194">
          <cell r="B194" t="str">
            <v> </v>
          </cell>
          <cell r="C194" t="str">
            <v/>
          </cell>
        </row>
        <row r="195">
          <cell r="B195" t="str">
            <v> </v>
          </cell>
          <cell r="C195" t="str">
            <v/>
          </cell>
        </row>
        <row r="196">
          <cell r="B196" t="str">
            <v> </v>
          </cell>
          <cell r="C196" t="str">
            <v/>
          </cell>
        </row>
        <row r="197">
          <cell r="B197" t="str">
            <v> </v>
          </cell>
          <cell r="C197" t="str">
            <v/>
          </cell>
        </row>
        <row r="198">
          <cell r="B198" t="str">
            <v> </v>
          </cell>
          <cell r="C198" t="str">
            <v/>
          </cell>
        </row>
        <row r="199">
          <cell r="B199" t="str">
            <v> </v>
          </cell>
          <cell r="C199" t="str">
            <v/>
          </cell>
        </row>
        <row r="200">
          <cell r="B200" t="str">
            <v> </v>
          </cell>
          <cell r="C200" t="str">
            <v/>
          </cell>
        </row>
        <row r="201">
          <cell r="B201" t="str">
            <v> </v>
          </cell>
          <cell r="C201" t="str">
            <v/>
          </cell>
        </row>
        <row r="202">
          <cell r="B202" t="str">
            <v> </v>
          </cell>
          <cell r="C202" t="str">
            <v/>
          </cell>
        </row>
        <row r="203">
          <cell r="B203" t="str">
            <v> </v>
          </cell>
          <cell r="C203" t="str">
            <v/>
          </cell>
        </row>
        <row r="204">
          <cell r="B204" t="str">
            <v> </v>
          </cell>
          <cell r="C204" t="str">
            <v/>
          </cell>
        </row>
        <row r="205">
          <cell r="B205" t="str">
            <v> </v>
          </cell>
          <cell r="C205" t="str">
            <v/>
          </cell>
        </row>
        <row r="206">
          <cell r="B206" t="str">
            <v> </v>
          </cell>
          <cell r="C206" t="str">
            <v/>
          </cell>
        </row>
        <row r="207">
          <cell r="B207" t="str">
            <v> </v>
          </cell>
          <cell r="C207" t="str">
            <v/>
          </cell>
        </row>
        <row r="208">
          <cell r="B208" t="str">
            <v> </v>
          </cell>
          <cell r="C208" t="str">
            <v/>
          </cell>
        </row>
        <row r="209">
          <cell r="B209" t="str">
            <v> </v>
          </cell>
          <cell r="C209" t="str">
            <v/>
          </cell>
        </row>
        <row r="210">
          <cell r="B210" t="str">
            <v> </v>
          </cell>
          <cell r="C210" t="str">
            <v/>
          </cell>
        </row>
        <row r="211">
          <cell r="B211" t="str">
            <v> </v>
          </cell>
          <cell r="C211" t="str">
            <v/>
          </cell>
        </row>
        <row r="212">
          <cell r="B212" t="str">
            <v> </v>
          </cell>
          <cell r="C212" t="str">
            <v/>
          </cell>
        </row>
        <row r="213">
          <cell r="B213" t="str">
            <v> </v>
          </cell>
          <cell r="C213" t="str">
            <v/>
          </cell>
        </row>
        <row r="214">
          <cell r="B214" t="str">
            <v> </v>
          </cell>
          <cell r="C214" t="str">
            <v/>
          </cell>
        </row>
        <row r="215">
          <cell r="B215" t="str">
            <v> </v>
          </cell>
          <cell r="C215" t="str">
            <v/>
          </cell>
        </row>
        <row r="216">
          <cell r="B216" t="str">
            <v> </v>
          </cell>
          <cell r="C216" t="str">
            <v/>
          </cell>
        </row>
        <row r="217">
          <cell r="B217" t="str">
            <v> </v>
          </cell>
          <cell r="C217" t="str">
            <v/>
          </cell>
        </row>
        <row r="218">
          <cell r="B218" t="str">
            <v> </v>
          </cell>
          <cell r="C218" t="str">
            <v/>
          </cell>
        </row>
        <row r="219">
          <cell r="B219" t="str">
            <v> </v>
          </cell>
          <cell r="C219" t="str">
            <v/>
          </cell>
        </row>
        <row r="220">
          <cell r="B220" t="str">
            <v> </v>
          </cell>
          <cell r="C220" t="str">
            <v/>
          </cell>
        </row>
        <row r="221">
          <cell r="B221" t="str">
            <v> </v>
          </cell>
          <cell r="C221" t="str">
            <v/>
          </cell>
        </row>
        <row r="222">
          <cell r="B222" t="str">
            <v> </v>
          </cell>
          <cell r="C222" t="str">
            <v/>
          </cell>
        </row>
        <row r="223">
          <cell r="B223" t="str">
            <v> </v>
          </cell>
          <cell r="C223" t="str">
            <v/>
          </cell>
        </row>
        <row r="224">
          <cell r="B224" t="str">
            <v> </v>
          </cell>
          <cell r="C224" t="str">
            <v/>
          </cell>
        </row>
        <row r="225">
          <cell r="B225" t="str">
            <v> </v>
          </cell>
          <cell r="C225" t="str">
            <v/>
          </cell>
        </row>
        <row r="226">
          <cell r="B226" t="str">
            <v> </v>
          </cell>
          <cell r="C226" t="str">
            <v/>
          </cell>
        </row>
        <row r="227">
          <cell r="B227" t="str">
            <v> </v>
          </cell>
          <cell r="C227" t="str">
            <v/>
          </cell>
        </row>
        <row r="228">
          <cell r="B228" t="str">
            <v> </v>
          </cell>
          <cell r="C228" t="str">
            <v/>
          </cell>
        </row>
        <row r="229">
          <cell r="B229" t="str">
            <v> </v>
          </cell>
          <cell r="C229" t="str">
            <v/>
          </cell>
        </row>
        <row r="230">
          <cell r="B230" t="str">
            <v> </v>
          </cell>
          <cell r="C230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J-12"/>
      <sheetName val="MJ-14"/>
      <sheetName val="MJ-17"/>
      <sheetName val="MK-D"/>
      <sheetName val="MK-C"/>
      <sheetName val="MK-B"/>
      <sheetName val="MK"/>
      <sheetName val="IK-50 GP"/>
      <sheetName val=" BC NP"/>
      <sheetName val="Tas1"/>
      <sheetName val="Tas2"/>
      <sheetName val="MK-GP"/>
      <sheetName val="Su C"/>
      <sheetName val="Su B"/>
      <sheetName val="MK-A"/>
      <sheetName val="Su IK-50"/>
      <sheetName val="MN"/>
      <sheetName val="Nimet"/>
      <sheetName val="8"/>
      <sheetName val="16"/>
      <sheetName val="32"/>
      <sheetName val="4P"/>
      <sheetName val="5P"/>
      <sheetName val="6P"/>
      <sheetName val="8PK"/>
      <sheetName val="16PK"/>
      <sheetName val="32PK"/>
      <sheetName val="4PPK"/>
      <sheetName val="5PPK"/>
    </sheetNames>
    <sheetDataSet>
      <sheetData sheetId="17">
        <row r="1">
          <cell r="C1" t="str">
            <v>Acon GP</v>
          </cell>
        </row>
        <row r="101">
          <cell r="C101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hi"/>
      <sheetName val="Tulos"/>
      <sheetName val="Pohjat"/>
      <sheetName val="Ohj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51"/>
  <sheetViews>
    <sheetView tabSelected="1" workbookViewId="0" topLeftCell="A1">
      <selection activeCell="A44" sqref="A44"/>
    </sheetView>
  </sheetViews>
  <sheetFormatPr defaultColWidth="11.421875" defaultRowHeight="12.75"/>
  <sheetData>
    <row r="2" spans="1:4" ht="12">
      <c r="A2" s="409" t="s">
        <v>890</v>
      </c>
      <c r="B2" s="409"/>
      <c r="C2" s="409"/>
      <c r="D2" s="409"/>
    </row>
    <row r="3" spans="1:4" ht="12">
      <c r="A3" s="409"/>
      <c r="B3" s="409"/>
      <c r="C3" s="409"/>
      <c r="D3" s="409"/>
    </row>
    <row r="4" spans="1:4" ht="12">
      <c r="A4" s="409" t="s">
        <v>891</v>
      </c>
      <c r="B4" s="409"/>
      <c r="C4" s="409"/>
      <c r="D4" s="409"/>
    </row>
    <row r="5" spans="1:4" ht="12">
      <c r="A5" s="409"/>
      <c r="B5" s="409"/>
      <c r="C5" s="409"/>
      <c r="D5" s="409"/>
    </row>
    <row r="6" spans="1:4" ht="12">
      <c r="A6" s="409" t="s">
        <v>892</v>
      </c>
      <c r="B6" s="409"/>
      <c r="C6" s="409"/>
      <c r="D6" s="409"/>
    </row>
    <row r="7" spans="1:4" ht="12">
      <c r="A7" s="409" t="s">
        <v>893</v>
      </c>
      <c r="B7" s="409"/>
      <c r="C7" s="409"/>
      <c r="D7" s="409"/>
    </row>
    <row r="8" spans="1:4" ht="12">
      <c r="A8" s="409" t="s">
        <v>894</v>
      </c>
      <c r="B8" s="409"/>
      <c r="C8" s="409"/>
      <c r="D8" s="409"/>
    </row>
    <row r="9" spans="1:4" ht="12">
      <c r="A9" s="409"/>
      <c r="B9" s="409"/>
      <c r="C9" s="409"/>
      <c r="D9" s="409"/>
    </row>
    <row r="10" spans="1:4" ht="12">
      <c r="A10" s="409" t="s">
        <v>895</v>
      </c>
      <c r="B10" s="409"/>
      <c r="C10" s="409"/>
      <c r="D10" s="409"/>
    </row>
    <row r="11" spans="1:4" ht="12">
      <c r="A11" s="409" t="s">
        <v>861</v>
      </c>
      <c r="B11" s="409"/>
      <c r="C11" s="409"/>
      <c r="D11" s="409"/>
    </row>
    <row r="12" spans="1:4" ht="12">
      <c r="A12" s="409" t="s">
        <v>859</v>
      </c>
      <c r="B12" s="409"/>
      <c r="C12" s="409"/>
      <c r="D12" s="409"/>
    </row>
    <row r="13" spans="1:4" ht="12">
      <c r="A13" s="409" t="s">
        <v>896</v>
      </c>
      <c r="B13" s="409"/>
      <c r="C13" s="409"/>
      <c r="D13" s="409"/>
    </row>
    <row r="14" spans="1:4" ht="12">
      <c r="A14" s="409" t="s">
        <v>860</v>
      </c>
      <c r="B14" s="409"/>
      <c r="C14" s="409"/>
      <c r="D14" s="409"/>
    </row>
    <row r="15" spans="1:4" ht="12">
      <c r="A15" s="409" t="s">
        <v>897</v>
      </c>
      <c r="B15" s="409"/>
      <c r="C15" s="409"/>
      <c r="D15" s="409"/>
    </row>
    <row r="16" spans="1:4" ht="12">
      <c r="A16" s="409" t="s">
        <v>898</v>
      </c>
      <c r="B16" s="409"/>
      <c r="C16" s="409"/>
      <c r="D16" s="409"/>
    </row>
    <row r="17" spans="1:4" ht="12">
      <c r="A17" s="409" t="s">
        <v>899</v>
      </c>
      <c r="B17" s="409"/>
      <c r="C17" s="409"/>
      <c r="D17" s="409"/>
    </row>
    <row r="18" spans="1:4" ht="12">
      <c r="A18" s="409" t="s">
        <v>900</v>
      </c>
      <c r="B18" s="409"/>
      <c r="C18" s="409"/>
      <c r="D18" s="409"/>
    </row>
    <row r="19" spans="1:4" ht="12">
      <c r="A19" s="409"/>
      <c r="B19" s="409"/>
      <c r="C19" s="409"/>
      <c r="D19" s="409"/>
    </row>
    <row r="20" spans="1:4" ht="12">
      <c r="A20" s="409" t="s">
        <v>901</v>
      </c>
      <c r="B20" s="409"/>
      <c r="C20" s="409"/>
      <c r="D20" s="409"/>
    </row>
    <row r="21" spans="1:4" ht="12">
      <c r="A21" s="409" t="s">
        <v>862</v>
      </c>
      <c r="B21" s="409"/>
      <c r="C21" s="409"/>
      <c r="D21" s="409"/>
    </row>
    <row r="22" spans="1:4" ht="12">
      <c r="A22" s="409" t="s">
        <v>902</v>
      </c>
      <c r="B22" s="409"/>
      <c r="C22" s="409"/>
      <c r="D22" s="409"/>
    </row>
    <row r="23" spans="1:4" ht="12">
      <c r="A23" s="409" t="s">
        <v>903</v>
      </c>
      <c r="B23" s="409"/>
      <c r="C23" s="409"/>
      <c r="D23" s="409"/>
    </row>
    <row r="24" spans="1:4" ht="12">
      <c r="A24" s="409" t="s">
        <v>904</v>
      </c>
      <c r="B24" s="409"/>
      <c r="C24" s="409"/>
      <c r="D24" s="409"/>
    </row>
    <row r="25" spans="1:4" ht="12">
      <c r="A25" s="409" t="s">
        <v>905</v>
      </c>
      <c r="B25" s="409"/>
      <c r="C25" s="409"/>
      <c r="D25" s="409"/>
    </row>
    <row r="26" spans="1:4" ht="12">
      <c r="A26" s="409" t="s">
        <v>906</v>
      </c>
      <c r="B26" s="409"/>
      <c r="C26" s="409"/>
      <c r="D26" s="409"/>
    </row>
    <row r="27" spans="1:4" ht="12">
      <c r="A27" s="409" t="s">
        <v>907</v>
      </c>
      <c r="B27" s="409"/>
      <c r="C27" s="409"/>
      <c r="D27" s="409"/>
    </row>
    <row r="28" spans="1:4" ht="12">
      <c r="A28" s="409" t="s">
        <v>908</v>
      </c>
      <c r="B28" s="409"/>
      <c r="C28" s="409"/>
      <c r="D28" s="409"/>
    </row>
    <row r="29" spans="1:4" ht="12">
      <c r="A29" s="409"/>
      <c r="B29" s="409"/>
      <c r="C29" s="409"/>
      <c r="D29" s="409"/>
    </row>
    <row r="30" spans="1:4" ht="12">
      <c r="A30" s="409" t="s">
        <v>773</v>
      </c>
      <c r="B30" s="409"/>
      <c r="C30" s="409"/>
      <c r="D30" s="409"/>
    </row>
    <row r="31" spans="1:4" ht="12">
      <c r="A31" s="409" t="s">
        <v>863</v>
      </c>
      <c r="B31" s="409"/>
      <c r="C31" s="409"/>
      <c r="D31" s="409"/>
    </row>
    <row r="32" spans="1:4" ht="12">
      <c r="A32" s="409" t="s">
        <v>774</v>
      </c>
      <c r="B32" s="409"/>
      <c r="C32" s="409"/>
      <c r="D32" s="409"/>
    </row>
    <row r="33" spans="1:4" ht="12">
      <c r="A33" s="409" t="s">
        <v>775</v>
      </c>
      <c r="B33" s="409"/>
      <c r="C33" s="409"/>
      <c r="D33" s="409"/>
    </row>
    <row r="34" spans="1:4" ht="12">
      <c r="A34" s="409" t="s">
        <v>776</v>
      </c>
      <c r="B34" s="409"/>
      <c r="C34" s="409"/>
      <c r="D34" s="409"/>
    </row>
    <row r="35" spans="1:4" ht="12">
      <c r="A35" s="409" t="s">
        <v>777</v>
      </c>
      <c r="B35" s="409"/>
      <c r="C35" s="409"/>
      <c r="D35" s="409"/>
    </row>
    <row r="36" spans="1:4" ht="12">
      <c r="A36" s="409" t="s">
        <v>778</v>
      </c>
      <c r="B36" s="409"/>
      <c r="C36" s="409"/>
      <c r="D36" s="409"/>
    </row>
    <row r="37" spans="1:4" ht="12">
      <c r="A37" s="409" t="s">
        <v>779</v>
      </c>
      <c r="B37" s="409"/>
      <c r="C37" s="409"/>
      <c r="D37" s="409"/>
    </row>
    <row r="38" spans="1:4" ht="12">
      <c r="A38" s="409" t="s">
        <v>780</v>
      </c>
      <c r="B38" s="409"/>
      <c r="C38" s="409"/>
      <c r="D38" s="409"/>
    </row>
    <row r="39" spans="1:4" ht="12">
      <c r="A39" s="409"/>
      <c r="B39" s="409"/>
      <c r="C39" s="409"/>
      <c r="D39" s="409"/>
    </row>
    <row r="40" spans="1:4" ht="12">
      <c r="A40" s="409"/>
      <c r="B40" s="409"/>
      <c r="C40" s="409"/>
      <c r="D40" s="409"/>
    </row>
    <row r="41" spans="1:4" ht="12">
      <c r="A41" s="409" t="s">
        <v>781</v>
      </c>
      <c r="B41" s="409"/>
      <c r="C41" s="409"/>
      <c r="D41" s="409"/>
    </row>
    <row r="42" spans="1:4" ht="12">
      <c r="A42" s="409" t="s">
        <v>852</v>
      </c>
      <c r="B42" s="409"/>
      <c r="C42" s="409"/>
      <c r="D42" s="409"/>
    </row>
    <row r="43" spans="1:4" ht="12">
      <c r="A43" s="409" t="s">
        <v>864</v>
      </c>
      <c r="B43" s="409"/>
      <c r="C43" s="409"/>
      <c r="D43" s="409"/>
    </row>
    <row r="44" spans="1:4" ht="12">
      <c r="A44" s="409" t="s">
        <v>853</v>
      </c>
      <c r="B44" s="409"/>
      <c r="C44" s="409"/>
      <c r="D44" s="409"/>
    </row>
    <row r="45" spans="1:4" ht="12">
      <c r="A45" s="409" t="s">
        <v>854</v>
      </c>
      <c r="B45" s="409"/>
      <c r="C45" s="409"/>
      <c r="D45" s="409"/>
    </row>
    <row r="46" spans="1:4" ht="12">
      <c r="A46" s="409" t="s">
        <v>855</v>
      </c>
      <c r="B46" s="409"/>
      <c r="C46" s="409"/>
      <c r="D46" s="409"/>
    </row>
    <row r="47" spans="1:4" ht="12">
      <c r="A47" s="409" t="s">
        <v>856</v>
      </c>
      <c r="B47" s="409"/>
      <c r="C47" s="409"/>
      <c r="D47" s="409"/>
    </row>
    <row r="48" spans="1:4" ht="12">
      <c r="A48" s="409" t="s">
        <v>857</v>
      </c>
      <c r="B48" s="409"/>
      <c r="C48" s="409"/>
      <c r="D48" s="409"/>
    </row>
    <row r="49" spans="1:4" ht="12">
      <c r="A49" s="409" t="s">
        <v>858</v>
      </c>
      <c r="B49" s="409"/>
      <c r="C49" s="409"/>
      <c r="D49" s="409"/>
    </row>
    <row r="50" spans="1:4" ht="12">
      <c r="A50" s="409"/>
      <c r="B50" s="409"/>
      <c r="C50" s="409"/>
      <c r="D50" s="409"/>
    </row>
    <row r="51" spans="1:4" ht="12">
      <c r="A51" s="409"/>
      <c r="B51" s="409"/>
      <c r="C51" s="409"/>
      <c r="D51" s="409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72"/>
  <sheetViews>
    <sheetView workbookViewId="0" topLeftCell="A14">
      <selection activeCell="AN32" sqref="AN32"/>
    </sheetView>
  </sheetViews>
  <sheetFormatPr defaultColWidth="11.57421875" defaultRowHeight="12.75"/>
  <cols>
    <col min="1" max="1" width="4.421875" style="159" customWidth="1"/>
    <col min="2" max="2" width="6.00390625" style="159" customWidth="1"/>
    <col min="3" max="3" width="19.421875" style="159" customWidth="1"/>
    <col min="4" max="4" width="12.7109375" style="159" customWidth="1"/>
    <col min="5" max="5" width="6.7109375" style="159" customWidth="1"/>
    <col min="6" max="6" width="3.28125" style="159" customWidth="1"/>
    <col min="7" max="13" width="3.8515625" style="159" customWidth="1"/>
    <col min="14" max="14" width="3.28125" style="159" customWidth="1"/>
    <col min="15" max="15" width="4.7109375" style="159" customWidth="1"/>
    <col min="16" max="16" width="4.421875" style="159" customWidth="1"/>
    <col min="17" max="17" width="3.140625" style="159" customWidth="1"/>
    <col min="18" max="18" width="2.421875" style="159" customWidth="1"/>
    <col min="19" max="19" width="3.421875" style="159" customWidth="1"/>
    <col min="20" max="20" width="1.1484375" style="159" customWidth="1"/>
    <col min="21" max="25" width="4.00390625" style="159" hidden="1" customWidth="1"/>
    <col min="26" max="34" width="3.421875" style="159" hidden="1" customWidth="1"/>
    <col min="35" max="35" width="4.140625" style="159" hidden="1" customWidth="1"/>
    <col min="36" max="36" width="4.140625" style="159" customWidth="1"/>
    <col min="37" max="37" width="3.421875" style="159" customWidth="1"/>
    <col min="38" max="38" width="5.421875" style="159" customWidth="1"/>
    <col min="39" max="44" width="3.421875" style="159" customWidth="1"/>
    <col min="45" max="45" width="4.7109375" style="159" customWidth="1"/>
    <col min="46" max="46" width="9.00390625" style="159" customWidth="1"/>
    <col min="47" max="16384" width="11.421875" style="159" customWidth="1"/>
  </cols>
  <sheetData>
    <row r="1" spans="3:4" ht="15.75" thickBot="1">
      <c r="C1" s="160"/>
      <c r="D1" s="160"/>
    </row>
    <row r="2" spans="2:20" ht="16.5" thickTop="1">
      <c r="B2" s="151"/>
      <c r="C2" s="410" t="str">
        <f>IF(Nimet!C1="","",Nimet!C1)</f>
        <v>PT 75 Kansalliset</v>
      </c>
      <c r="D2" s="410"/>
      <c r="E2" s="153"/>
      <c r="F2" s="152"/>
      <c r="G2" s="154"/>
      <c r="H2" s="153"/>
      <c r="I2" s="155"/>
      <c r="J2" s="156"/>
      <c r="K2" s="411" t="s">
        <v>238</v>
      </c>
      <c r="L2" s="411"/>
      <c r="M2" s="411"/>
      <c r="N2" s="412"/>
      <c r="O2" s="157"/>
      <c r="P2" s="158"/>
      <c r="Q2" s="410" t="s">
        <v>208</v>
      </c>
      <c r="R2" s="410"/>
      <c r="S2" s="410"/>
      <c r="T2" s="413"/>
    </row>
    <row r="3" spans="2:20" ht="16.5" thickBot="1">
      <c r="B3" s="161"/>
      <c r="C3" s="162"/>
      <c r="D3" s="163" t="s">
        <v>488</v>
      </c>
      <c r="E3" s="414"/>
      <c r="F3" s="414"/>
      <c r="G3" s="415"/>
      <c r="H3" s="416" t="s">
        <v>15</v>
      </c>
      <c r="I3" s="417"/>
      <c r="J3" s="417"/>
      <c r="K3" s="418" t="s">
        <v>209</v>
      </c>
      <c r="L3" s="418"/>
      <c r="M3" s="418"/>
      <c r="N3" s="419"/>
      <c r="O3" s="164" t="s">
        <v>16</v>
      </c>
      <c r="P3" s="165"/>
      <c r="Q3" s="420" t="s">
        <v>579</v>
      </c>
      <c r="R3" s="420"/>
      <c r="S3" s="420"/>
      <c r="T3" s="421"/>
    </row>
    <row r="4" spans="2:23" ht="16.5" thickTop="1">
      <c r="B4" s="166"/>
      <c r="C4" s="167" t="s">
        <v>17</v>
      </c>
      <c r="D4" s="168" t="s">
        <v>18</v>
      </c>
      <c r="E4" s="426" t="s">
        <v>78</v>
      </c>
      <c r="F4" s="427"/>
      <c r="G4" s="426" t="s">
        <v>19</v>
      </c>
      <c r="H4" s="427"/>
      <c r="I4" s="426" t="s">
        <v>20</v>
      </c>
      <c r="J4" s="427"/>
      <c r="K4" s="426" t="s">
        <v>14</v>
      </c>
      <c r="L4" s="427"/>
      <c r="M4" s="426"/>
      <c r="N4" s="427"/>
      <c r="O4" s="169" t="s">
        <v>165</v>
      </c>
      <c r="P4" s="244" t="s">
        <v>21</v>
      </c>
      <c r="Q4" s="170" t="s">
        <v>22</v>
      </c>
      <c r="R4" s="171"/>
      <c r="S4" s="436" t="s">
        <v>23</v>
      </c>
      <c r="T4" s="437"/>
      <c r="U4" s="430" t="s">
        <v>24</v>
      </c>
      <c r="V4" s="431"/>
      <c r="W4" s="172" t="s">
        <v>25</v>
      </c>
    </row>
    <row r="5" spans="1:23" ht="15.75">
      <c r="A5" s="252">
        <v>59</v>
      </c>
      <c r="B5" s="173" t="s">
        <v>78</v>
      </c>
      <c r="C5" s="174" t="str">
        <f>IF(A5="","",INDEX(Nimet!$B$6:$B$230,A5))</f>
        <v>Emil Rantatulkkila</v>
      </c>
      <c r="D5" s="174" t="str">
        <f>IF(A5="","",INDEX(Nimet!$C$6:$C$230,A5))</f>
        <v>MBF</v>
      </c>
      <c r="E5" s="175"/>
      <c r="F5" s="176"/>
      <c r="G5" s="177">
        <f>+Q15</f>
        <v>3</v>
      </c>
      <c r="H5" s="178">
        <f>+R15</f>
        <v>0</v>
      </c>
      <c r="I5" s="177">
        <f>Q11</f>
        <v>3</v>
      </c>
      <c r="J5" s="178">
        <f>R11</f>
        <v>0</v>
      </c>
      <c r="K5" s="177">
        <f>Q13</f>
        <v>3</v>
      </c>
      <c r="L5" s="178">
        <f>R13</f>
        <v>0</v>
      </c>
      <c r="M5" s="177"/>
      <c r="N5" s="178"/>
      <c r="O5" s="179">
        <f>IF(SUM(E5:N5)=0,"",COUNTIF(F5:F8,"3"))</f>
        <v>3</v>
      </c>
      <c r="P5" s="180">
        <f>IF(SUM(F5:O5)=0,"",COUNTIF(E5:E8,"3"))</f>
        <v>0</v>
      </c>
      <c r="Q5" s="181">
        <f>IF(SUM(E5:N5)=0,"",SUM(F5:F8))</f>
        <v>9</v>
      </c>
      <c r="R5" s="182">
        <f>IF(SUM(E5:N5)=0,"",SUM(E5:E8))</f>
        <v>0</v>
      </c>
      <c r="S5" s="432">
        <v>1</v>
      </c>
      <c r="T5" s="433"/>
      <c r="U5" s="183">
        <f>+U11+U13+U15</f>
        <v>99</v>
      </c>
      <c r="V5" s="183">
        <f>+V11+V13+V15</f>
        <v>38</v>
      </c>
      <c r="W5" s="184">
        <f>+U5-V5</f>
        <v>61</v>
      </c>
    </row>
    <row r="6" spans="1:23" ht="15.75">
      <c r="A6" s="252">
        <v>33</v>
      </c>
      <c r="B6" s="185" t="s">
        <v>19</v>
      </c>
      <c r="C6" s="174" t="str">
        <f>IF(A6="","",INDEX(Nimet!$B$6:$B$230,A6))</f>
        <v>Asko Keinonen</v>
      </c>
      <c r="D6" s="174" t="str">
        <f>IF(A6="","",INDEX(Nimet!$C$6:$C$230,A6))</f>
        <v>Wega</v>
      </c>
      <c r="E6" s="186">
        <f>+R15</f>
        <v>0</v>
      </c>
      <c r="F6" s="187">
        <f>+Q15</f>
        <v>3</v>
      </c>
      <c r="G6" s="188"/>
      <c r="H6" s="189"/>
      <c r="I6" s="186">
        <f>Q14</f>
        <v>3</v>
      </c>
      <c r="J6" s="187">
        <f>R14</f>
        <v>0</v>
      </c>
      <c r="K6" s="186">
        <f>Q12</f>
        <v>1</v>
      </c>
      <c r="L6" s="187">
        <f>R12</f>
        <v>3</v>
      </c>
      <c r="M6" s="186"/>
      <c r="N6" s="187"/>
      <c r="O6" s="179">
        <f>IF(SUM(E6:N6)=0,"",COUNTIF(H5:H8,"3"))</f>
        <v>1</v>
      </c>
      <c r="P6" s="180">
        <f>IF(SUM(F6:O6)=0,"",COUNTIF(G5:G8,"3"))</f>
        <v>2</v>
      </c>
      <c r="Q6" s="181">
        <f>IF(SUM(E6:N6)=0,"",SUM(H5:H8))</f>
        <v>4</v>
      </c>
      <c r="R6" s="182">
        <f>IF(SUM(E6:N6)=0,"",SUM(G5:G8))</f>
        <v>6</v>
      </c>
      <c r="S6" s="432">
        <v>3</v>
      </c>
      <c r="T6" s="433"/>
      <c r="U6" s="183">
        <f>+U12+U14+V15</f>
        <v>73</v>
      </c>
      <c r="V6" s="183">
        <f>+V12+V14+U15</f>
        <v>97</v>
      </c>
      <c r="W6" s="184">
        <f>+U6-V6</f>
        <v>-24</v>
      </c>
    </row>
    <row r="7" spans="1:23" ht="15.75">
      <c r="A7" s="252">
        <v>14</v>
      </c>
      <c r="B7" s="185" t="s">
        <v>20</v>
      </c>
      <c r="C7" s="174" t="str">
        <f>IF(A7="","",INDEX(Nimet!$B$6:$B$230,A7))</f>
        <v>Juho Seppänen</v>
      </c>
      <c r="D7" s="174" t="str">
        <f>IF(A7="","",INDEX(Nimet!$C$6:$C$230,A7))</f>
        <v>PT 75</v>
      </c>
      <c r="E7" s="186">
        <f>+R11</f>
        <v>0</v>
      </c>
      <c r="F7" s="187">
        <f>+Q11</f>
        <v>3</v>
      </c>
      <c r="G7" s="186">
        <f>R14</f>
        <v>0</v>
      </c>
      <c r="H7" s="187">
        <f>Q14</f>
        <v>3</v>
      </c>
      <c r="I7" s="188"/>
      <c r="J7" s="189"/>
      <c r="K7" s="186">
        <f>Q16</f>
        <v>0</v>
      </c>
      <c r="L7" s="187">
        <f>R16</f>
        <v>3</v>
      </c>
      <c r="M7" s="186"/>
      <c r="N7" s="187"/>
      <c r="O7" s="179">
        <f>IF(SUM(E7:N7)=0,"",COUNTIF(J5:J8,"3"))</f>
        <v>0</v>
      </c>
      <c r="P7" s="180">
        <f>IF(SUM(F7:O7)=0,"",COUNTIF(I5:I8,"3"))</f>
        <v>3</v>
      </c>
      <c r="Q7" s="181">
        <f>IF(SUM(E7:N7)=0,"",SUM(J5:J8))</f>
        <v>0</v>
      </c>
      <c r="R7" s="182">
        <f>IF(SUM(E7:N7)=0,"",SUM(I5:I8))</f>
        <v>9</v>
      </c>
      <c r="S7" s="432">
        <v>4</v>
      </c>
      <c r="T7" s="433"/>
      <c r="U7" s="183">
        <f>+V11+V14+U16</f>
        <v>56</v>
      </c>
      <c r="V7" s="183">
        <f>+U11+U14+V16</f>
        <v>100</v>
      </c>
      <c r="W7" s="184">
        <f>+U7-V7</f>
        <v>-44</v>
      </c>
    </row>
    <row r="8" spans="1:23" ht="16.5" thickBot="1">
      <c r="A8" s="252">
        <v>41</v>
      </c>
      <c r="B8" s="185" t="s">
        <v>14</v>
      </c>
      <c r="C8" s="174" t="str">
        <f>IF(A8="","",INDEX(Nimet!$B$6:$B$230,A8))</f>
        <v>Joonas Paasioksa</v>
      </c>
      <c r="D8" s="174" t="str">
        <f>IF(A8="","",INDEX(Nimet!$C$6:$C$230,A8))</f>
        <v>TuKa</v>
      </c>
      <c r="E8" s="186">
        <f>R13</f>
        <v>0</v>
      </c>
      <c r="F8" s="187">
        <f>Q13</f>
        <v>3</v>
      </c>
      <c r="G8" s="186">
        <f>R12</f>
        <v>3</v>
      </c>
      <c r="H8" s="187">
        <f>Q12</f>
        <v>1</v>
      </c>
      <c r="I8" s="186">
        <f>R16</f>
        <v>3</v>
      </c>
      <c r="J8" s="187">
        <f>Q16</f>
        <v>0</v>
      </c>
      <c r="K8" s="188"/>
      <c r="L8" s="189"/>
      <c r="M8" s="186"/>
      <c r="N8" s="187"/>
      <c r="O8" s="179">
        <f>IF(SUM(E8:N8)=0,"",COUNTIF(L5:L8,"3"))</f>
        <v>2</v>
      </c>
      <c r="P8" s="180">
        <f>IF(SUM(F8:O8)=0,"",COUNTIF(K5:K8,"3"))</f>
        <v>1</v>
      </c>
      <c r="Q8" s="181">
        <f>IF(SUM(E8:N9)=0,"",SUM(L5:L8))</f>
        <v>6</v>
      </c>
      <c r="R8" s="182">
        <f>IF(SUM(E8:N8)=0,"",SUM(K5:K8))</f>
        <v>4</v>
      </c>
      <c r="S8" s="434">
        <v>2</v>
      </c>
      <c r="T8" s="435"/>
      <c r="U8" s="183">
        <f>+V12+V13+V16</f>
        <v>87</v>
      </c>
      <c r="V8" s="183">
        <f>+U12+U13+U16</f>
        <v>80</v>
      </c>
      <c r="W8" s="184">
        <f>+U8-V8</f>
        <v>7</v>
      </c>
    </row>
    <row r="9" spans="2:25" ht="16.5" thickTop="1">
      <c r="B9" s="190"/>
      <c r="C9" s="191" t="s">
        <v>219</v>
      </c>
      <c r="D9" s="192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4"/>
      <c r="T9" s="195"/>
      <c r="U9" s="196"/>
      <c r="V9" s="197" t="s">
        <v>220</v>
      </c>
      <c r="W9" s="198">
        <f>SUM(W5:W8)</f>
        <v>0</v>
      </c>
      <c r="X9" s="197" t="str">
        <f>IF(W9=0,"OK","Virhe")</f>
        <v>OK</v>
      </c>
      <c r="Y9" s="199"/>
    </row>
    <row r="10" spans="2:23" ht="16.5" thickBot="1">
      <c r="B10" s="200"/>
      <c r="C10" s="201" t="s">
        <v>221</v>
      </c>
      <c r="D10" s="202"/>
      <c r="E10" s="203"/>
      <c r="F10" s="204"/>
      <c r="G10" s="422" t="s">
        <v>222</v>
      </c>
      <c r="H10" s="423"/>
      <c r="I10" s="424" t="s">
        <v>223</v>
      </c>
      <c r="J10" s="425"/>
      <c r="K10" s="424" t="s">
        <v>224</v>
      </c>
      <c r="L10" s="425"/>
      <c r="M10" s="424" t="s">
        <v>225</v>
      </c>
      <c r="N10" s="425"/>
      <c r="O10" s="424" t="s">
        <v>226</v>
      </c>
      <c r="P10" s="425"/>
      <c r="Q10" s="440" t="s">
        <v>380</v>
      </c>
      <c r="R10" s="441"/>
      <c r="T10" s="205"/>
      <c r="U10" s="206" t="s">
        <v>24</v>
      </c>
      <c r="V10" s="207"/>
      <c r="W10" s="172" t="s">
        <v>25</v>
      </c>
    </row>
    <row r="11" spans="2:35" ht="15.75">
      <c r="B11" s="344" t="s">
        <v>63</v>
      </c>
      <c r="C11" s="208" t="str">
        <f>IF(C5&gt;"",C5,"")</f>
        <v>Emil Rantatulkkila</v>
      </c>
      <c r="D11" s="208" t="str">
        <f>IF(C7&gt;"",C7,"")</f>
        <v>Juho Seppänen</v>
      </c>
      <c r="E11" s="209"/>
      <c r="F11" s="210"/>
      <c r="G11" s="442">
        <v>3</v>
      </c>
      <c r="H11" s="443"/>
      <c r="I11" s="444">
        <v>7</v>
      </c>
      <c r="J11" s="445"/>
      <c r="K11" s="444">
        <v>4</v>
      </c>
      <c r="L11" s="445"/>
      <c r="M11" s="444"/>
      <c r="N11" s="445"/>
      <c r="O11" s="428"/>
      <c r="P11" s="429"/>
      <c r="Q11" s="211">
        <f aca="true" t="shared" si="0" ref="Q11:Q16">IF(COUNT(G11:O11)=0,"",COUNTIF(G11:O11,"&gt;=0"))</f>
        <v>3</v>
      </c>
      <c r="R11" s="212">
        <f aca="true" t="shared" si="1" ref="R11:R16">IF(COUNT(G11:O11)=0,"",(IF(LEFT(G11,1)="-",1,0)+IF(LEFT(I11,1)="-",1,0)+IF(LEFT(K11,1)="-",1,0)+IF(LEFT(M11,1)="-",1,0)+IF(LEFT(O11,1)="-",1,0)))</f>
        <v>0</v>
      </c>
      <c r="S11" s="213"/>
      <c r="T11" s="214"/>
      <c r="U11" s="215">
        <f aca="true" t="shared" si="2" ref="U11:V16">+Z11+AB11+AD11+AF11+AH11</f>
        <v>33</v>
      </c>
      <c r="V11" s="216">
        <f t="shared" si="2"/>
        <v>14</v>
      </c>
      <c r="W11" s="217">
        <f aca="true" t="shared" si="3" ref="W11:W16">+U11-V11</f>
        <v>19</v>
      </c>
      <c r="Z11" s="218">
        <f aca="true" t="shared" si="4" ref="Z11:Z16">IF(G11="",0,IF(LEFT(G11,1)="-",ABS(G11),(IF(G11&gt;9,G11+2,11))))</f>
        <v>11</v>
      </c>
      <c r="AA11" s="219">
        <f aca="true" t="shared" si="5" ref="AA11:AA16">IF(G11="",0,IF(LEFT(G11,1)="-",(IF(ABS(G11)&gt;9,(ABS(G11)+2),11)),G11))</f>
        <v>3</v>
      </c>
      <c r="AB11" s="218">
        <f aca="true" t="shared" si="6" ref="AB11:AB16">IF(I11="",0,IF(LEFT(I11,1)="-",ABS(I11),(IF(I11&gt;9,I11+2,11))))</f>
        <v>11</v>
      </c>
      <c r="AC11" s="219">
        <f aca="true" t="shared" si="7" ref="AC11:AC16">IF(I11="",0,IF(LEFT(I11,1)="-",(IF(ABS(I11)&gt;9,(ABS(I11)+2),11)),I11))</f>
        <v>7</v>
      </c>
      <c r="AD11" s="218">
        <f aca="true" t="shared" si="8" ref="AD11:AD16">IF(K11="",0,IF(LEFT(K11,1)="-",ABS(K11),(IF(K11&gt;9,K11+2,11))))</f>
        <v>11</v>
      </c>
      <c r="AE11" s="219">
        <f aca="true" t="shared" si="9" ref="AE11:AE16">IF(K11="",0,IF(LEFT(K11,1)="-",(IF(ABS(K11)&gt;9,(ABS(K11)+2),11)),K11))</f>
        <v>4</v>
      </c>
      <c r="AF11" s="218">
        <f aca="true" t="shared" si="10" ref="AF11:AF16">IF(M11="",0,IF(LEFT(M11,1)="-",ABS(M11),(IF(M11&gt;9,M11+2,11))))</f>
        <v>0</v>
      </c>
      <c r="AG11" s="219">
        <f aca="true" t="shared" si="11" ref="AG11:AG16">IF(M11="",0,IF(LEFT(M11,1)="-",(IF(ABS(M11)&gt;9,(ABS(M11)+2),11)),M11))</f>
        <v>0</v>
      </c>
      <c r="AH11" s="218">
        <f aca="true" t="shared" si="12" ref="AH11:AH16">IF(O11="",0,IF(LEFT(O11,1)="-",ABS(O11),(IF(O11&gt;9,O11+2,11))))</f>
        <v>0</v>
      </c>
      <c r="AI11" s="219">
        <f aca="true" t="shared" si="13" ref="AI11:AI16">IF(O11="",0,IF(LEFT(O11,1)="-",(IF(ABS(O11)&gt;9,(ABS(O11)+2),11)),O11))</f>
        <v>0</v>
      </c>
    </row>
    <row r="12" spans="2:35" ht="15.75">
      <c r="B12" s="344" t="s">
        <v>59</v>
      </c>
      <c r="C12" s="208" t="str">
        <f>IF(C6&gt;"",C6,"")</f>
        <v>Asko Keinonen</v>
      </c>
      <c r="D12" s="208" t="str">
        <f>IF(C8&gt;"",C8,"")</f>
        <v>Joonas Paasioksa</v>
      </c>
      <c r="E12" s="220"/>
      <c r="F12" s="210"/>
      <c r="G12" s="446">
        <v>-6</v>
      </c>
      <c r="H12" s="447"/>
      <c r="I12" s="446">
        <v>6</v>
      </c>
      <c r="J12" s="447"/>
      <c r="K12" s="446">
        <v>-7</v>
      </c>
      <c r="L12" s="447"/>
      <c r="M12" s="446">
        <v>-6</v>
      </c>
      <c r="N12" s="447"/>
      <c r="O12" s="446"/>
      <c r="P12" s="447"/>
      <c r="Q12" s="211">
        <f t="shared" si="0"/>
        <v>1</v>
      </c>
      <c r="R12" s="212">
        <f t="shared" si="1"/>
        <v>3</v>
      </c>
      <c r="S12" s="221"/>
      <c r="T12" s="222"/>
      <c r="U12" s="215">
        <f t="shared" si="2"/>
        <v>30</v>
      </c>
      <c r="V12" s="216">
        <f t="shared" si="2"/>
        <v>39</v>
      </c>
      <c r="W12" s="217">
        <f t="shared" si="3"/>
        <v>-9</v>
      </c>
      <c r="Z12" s="223">
        <f t="shared" si="4"/>
        <v>6</v>
      </c>
      <c r="AA12" s="224">
        <f t="shared" si="5"/>
        <v>11</v>
      </c>
      <c r="AB12" s="223">
        <f t="shared" si="6"/>
        <v>11</v>
      </c>
      <c r="AC12" s="224">
        <f t="shared" si="7"/>
        <v>6</v>
      </c>
      <c r="AD12" s="223">
        <f t="shared" si="8"/>
        <v>7</v>
      </c>
      <c r="AE12" s="224">
        <f t="shared" si="9"/>
        <v>11</v>
      </c>
      <c r="AF12" s="223">
        <f t="shared" si="10"/>
        <v>6</v>
      </c>
      <c r="AG12" s="224">
        <f t="shared" si="11"/>
        <v>11</v>
      </c>
      <c r="AH12" s="223">
        <f t="shared" si="12"/>
        <v>0</v>
      </c>
      <c r="AI12" s="224">
        <f t="shared" si="13"/>
        <v>0</v>
      </c>
    </row>
    <row r="13" spans="2:35" ht="16.5" thickBot="1">
      <c r="B13" s="344" t="s">
        <v>68</v>
      </c>
      <c r="C13" s="201" t="str">
        <f>IF(C5&gt;"",C5,"")</f>
        <v>Emil Rantatulkkila</v>
      </c>
      <c r="D13" s="201" t="str">
        <f>IF(C8&gt;"",C8,"")</f>
        <v>Joonas Paasioksa</v>
      </c>
      <c r="E13" s="203"/>
      <c r="F13" s="225"/>
      <c r="G13" s="438">
        <v>1</v>
      </c>
      <c r="H13" s="439"/>
      <c r="I13" s="438">
        <v>6</v>
      </c>
      <c r="J13" s="439"/>
      <c r="K13" s="438">
        <v>8</v>
      </c>
      <c r="L13" s="439"/>
      <c r="M13" s="438"/>
      <c r="N13" s="439"/>
      <c r="O13" s="438"/>
      <c r="P13" s="439"/>
      <c r="Q13" s="211">
        <f t="shared" si="0"/>
        <v>3</v>
      </c>
      <c r="R13" s="212">
        <f t="shared" si="1"/>
        <v>0</v>
      </c>
      <c r="S13" s="221"/>
      <c r="T13" s="222"/>
      <c r="U13" s="215">
        <f t="shared" si="2"/>
        <v>33</v>
      </c>
      <c r="V13" s="216">
        <f t="shared" si="2"/>
        <v>15</v>
      </c>
      <c r="W13" s="217">
        <f t="shared" si="3"/>
        <v>18</v>
      </c>
      <c r="Z13" s="223">
        <f t="shared" si="4"/>
        <v>11</v>
      </c>
      <c r="AA13" s="224">
        <f t="shared" si="5"/>
        <v>1</v>
      </c>
      <c r="AB13" s="223">
        <f t="shared" si="6"/>
        <v>11</v>
      </c>
      <c r="AC13" s="224">
        <f t="shared" si="7"/>
        <v>6</v>
      </c>
      <c r="AD13" s="223">
        <f t="shared" si="8"/>
        <v>11</v>
      </c>
      <c r="AE13" s="224">
        <f t="shared" si="9"/>
        <v>8</v>
      </c>
      <c r="AF13" s="223">
        <f t="shared" si="10"/>
        <v>0</v>
      </c>
      <c r="AG13" s="224">
        <f t="shared" si="11"/>
        <v>0</v>
      </c>
      <c r="AH13" s="223">
        <f t="shared" si="12"/>
        <v>0</v>
      </c>
      <c r="AI13" s="224">
        <f t="shared" si="13"/>
        <v>0</v>
      </c>
    </row>
    <row r="14" spans="2:35" ht="15.75">
      <c r="B14" s="344" t="s">
        <v>65</v>
      </c>
      <c r="C14" s="208" t="str">
        <f>IF(C6&gt;"",C6,"")</f>
        <v>Asko Keinonen</v>
      </c>
      <c r="D14" s="208" t="str">
        <f>IF(C7&gt;"",C7,"")</f>
        <v>Juho Seppänen</v>
      </c>
      <c r="E14" s="209"/>
      <c r="F14" s="210"/>
      <c r="G14" s="444">
        <v>7</v>
      </c>
      <c r="H14" s="445"/>
      <c r="I14" s="444">
        <v>8</v>
      </c>
      <c r="J14" s="445"/>
      <c r="K14" s="444">
        <v>10</v>
      </c>
      <c r="L14" s="445"/>
      <c r="M14" s="444"/>
      <c r="N14" s="445"/>
      <c r="O14" s="444"/>
      <c r="P14" s="445"/>
      <c r="Q14" s="211">
        <f t="shared" si="0"/>
        <v>3</v>
      </c>
      <c r="R14" s="212">
        <f t="shared" si="1"/>
        <v>0</v>
      </c>
      <c r="S14" s="221"/>
      <c r="T14" s="222"/>
      <c r="U14" s="215">
        <f t="shared" si="2"/>
        <v>34</v>
      </c>
      <c r="V14" s="216">
        <f t="shared" si="2"/>
        <v>25</v>
      </c>
      <c r="W14" s="217">
        <f t="shared" si="3"/>
        <v>9</v>
      </c>
      <c r="Z14" s="223">
        <f t="shared" si="4"/>
        <v>11</v>
      </c>
      <c r="AA14" s="224">
        <f t="shared" si="5"/>
        <v>7</v>
      </c>
      <c r="AB14" s="223">
        <f t="shared" si="6"/>
        <v>11</v>
      </c>
      <c r="AC14" s="224">
        <f t="shared" si="7"/>
        <v>8</v>
      </c>
      <c r="AD14" s="223">
        <f t="shared" si="8"/>
        <v>12</v>
      </c>
      <c r="AE14" s="224">
        <f t="shared" si="9"/>
        <v>10</v>
      </c>
      <c r="AF14" s="223">
        <f t="shared" si="10"/>
        <v>0</v>
      </c>
      <c r="AG14" s="224">
        <f t="shared" si="11"/>
        <v>0</v>
      </c>
      <c r="AH14" s="223">
        <f t="shared" si="12"/>
        <v>0</v>
      </c>
      <c r="AI14" s="224">
        <f t="shared" si="13"/>
        <v>0</v>
      </c>
    </row>
    <row r="15" spans="2:35" ht="15.75">
      <c r="B15" s="344" t="s">
        <v>67</v>
      </c>
      <c r="C15" s="208" t="str">
        <f>IF(C5&gt;"",C5,"")</f>
        <v>Emil Rantatulkkila</v>
      </c>
      <c r="D15" s="208" t="str">
        <f>IF(C6&gt;"",C6,"")</f>
        <v>Asko Keinonen</v>
      </c>
      <c r="E15" s="220"/>
      <c r="F15" s="210"/>
      <c r="G15" s="446">
        <v>5</v>
      </c>
      <c r="H15" s="447"/>
      <c r="I15" s="446">
        <v>1</v>
      </c>
      <c r="J15" s="447"/>
      <c r="K15" s="446">
        <v>3</v>
      </c>
      <c r="L15" s="449"/>
      <c r="M15" s="446"/>
      <c r="N15" s="447"/>
      <c r="O15" s="446"/>
      <c r="P15" s="447"/>
      <c r="Q15" s="211">
        <f t="shared" si="0"/>
        <v>3</v>
      </c>
      <c r="R15" s="212">
        <f t="shared" si="1"/>
        <v>0</v>
      </c>
      <c r="S15" s="221"/>
      <c r="T15" s="222"/>
      <c r="U15" s="215">
        <f t="shared" si="2"/>
        <v>33</v>
      </c>
      <c r="V15" s="216">
        <f t="shared" si="2"/>
        <v>9</v>
      </c>
      <c r="W15" s="217">
        <f t="shared" si="3"/>
        <v>24</v>
      </c>
      <c r="Z15" s="223">
        <f t="shared" si="4"/>
        <v>11</v>
      </c>
      <c r="AA15" s="224">
        <f t="shared" si="5"/>
        <v>5</v>
      </c>
      <c r="AB15" s="223">
        <f t="shared" si="6"/>
        <v>11</v>
      </c>
      <c r="AC15" s="224">
        <f t="shared" si="7"/>
        <v>1</v>
      </c>
      <c r="AD15" s="223">
        <f t="shared" si="8"/>
        <v>11</v>
      </c>
      <c r="AE15" s="224">
        <f t="shared" si="9"/>
        <v>3</v>
      </c>
      <c r="AF15" s="223">
        <f t="shared" si="10"/>
        <v>0</v>
      </c>
      <c r="AG15" s="224">
        <f t="shared" si="11"/>
        <v>0</v>
      </c>
      <c r="AH15" s="223">
        <f t="shared" si="12"/>
        <v>0</v>
      </c>
      <c r="AI15" s="224">
        <f t="shared" si="13"/>
        <v>0</v>
      </c>
    </row>
    <row r="16" spans="2:35" ht="16.5" thickBot="1">
      <c r="B16" s="345" t="s">
        <v>69</v>
      </c>
      <c r="C16" s="226" t="str">
        <f>IF(C7&gt;"",C7,"")</f>
        <v>Juho Seppänen</v>
      </c>
      <c r="D16" s="226" t="str">
        <f>IF(C8&gt;"",C8,"")</f>
        <v>Joonas Paasioksa</v>
      </c>
      <c r="E16" s="227"/>
      <c r="F16" s="228"/>
      <c r="G16" s="450">
        <v>-4</v>
      </c>
      <c r="H16" s="451"/>
      <c r="I16" s="450">
        <v>-4</v>
      </c>
      <c r="J16" s="451"/>
      <c r="K16" s="450">
        <v>-9</v>
      </c>
      <c r="L16" s="451"/>
      <c r="M16" s="450"/>
      <c r="N16" s="451"/>
      <c r="O16" s="450"/>
      <c r="P16" s="451"/>
      <c r="Q16" s="229">
        <f t="shared" si="0"/>
        <v>0</v>
      </c>
      <c r="R16" s="230">
        <f t="shared" si="1"/>
        <v>3</v>
      </c>
      <c r="S16" s="231"/>
      <c r="T16" s="232"/>
      <c r="U16" s="215">
        <f t="shared" si="2"/>
        <v>17</v>
      </c>
      <c r="V16" s="216">
        <f t="shared" si="2"/>
        <v>33</v>
      </c>
      <c r="W16" s="217">
        <f t="shared" si="3"/>
        <v>-16</v>
      </c>
      <c r="Z16" s="233">
        <f t="shared" si="4"/>
        <v>4</v>
      </c>
      <c r="AA16" s="234">
        <f t="shared" si="5"/>
        <v>11</v>
      </c>
      <c r="AB16" s="233">
        <f t="shared" si="6"/>
        <v>4</v>
      </c>
      <c r="AC16" s="234">
        <f t="shared" si="7"/>
        <v>11</v>
      </c>
      <c r="AD16" s="233">
        <f t="shared" si="8"/>
        <v>9</v>
      </c>
      <c r="AE16" s="234">
        <f t="shared" si="9"/>
        <v>11</v>
      </c>
      <c r="AF16" s="233">
        <f t="shared" si="10"/>
        <v>0</v>
      </c>
      <c r="AG16" s="234">
        <f t="shared" si="11"/>
        <v>0</v>
      </c>
      <c r="AH16" s="233">
        <f t="shared" si="12"/>
        <v>0</v>
      </c>
      <c r="AI16" s="234">
        <f t="shared" si="13"/>
        <v>0</v>
      </c>
    </row>
    <row r="17" spans="2:35" ht="16.5" thickTop="1">
      <c r="B17" s="346"/>
      <c r="C17" s="347"/>
      <c r="D17" s="347"/>
      <c r="E17" s="348"/>
      <c r="F17" s="349"/>
      <c r="Q17" s="350"/>
      <c r="R17" s="351"/>
      <c r="S17" s="352"/>
      <c r="T17" s="352"/>
      <c r="U17" s="353"/>
      <c r="V17" s="353"/>
      <c r="W17" s="354"/>
      <c r="Z17" s="355"/>
      <c r="AA17" s="356"/>
      <c r="AB17" s="355"/>
      <c r="AC17" s="356"/>
      <c r="AD17" s="355"/>
      <c r="AE17" s="356"/>
      <c r="AF17" s="355"/>
      <c r="AG17" s="356"/>
      <c r="AH17" s="355"/>
      <c r="AI17" s="356"/>
    </row>
    <row r="18" spans="3:4" ht="15.75" thickBot="1">
      <c r="C18" s="160"/>
      <c r="D18" s="160"/>
    </row>
    <row r="19" spans="2:20" ht="16.5" thickTop="1">
      <c r="B19" s="151"/>
      <c r="C19" s="410" t="str">
        <f>IF(Nimet!C17="","",Nimet!C1)</f>
        <v>PT 75 Kansalliset</v>
      </c>
      <c r="D19" s="410"/>
      <c r="E19" s="153"/>
      <c r="F19" s="152"/>
      <c r="G19" s="154"/>
      <c r="H19" s="153"/>
      <c r="I19" s="155"/>
      <c r="J19" s="156"/>
      <c r="K19" s="411" t="s">
        <v>238</v>
      </c>
      <c r="L19" s="411"/>
      <c r="M19" s="411"/>
      <c r="N19" s="412"/>
      <c r="O19" s="157"/>
      <c r="P19" s="158"/>
      <c r="Q19" s="410" t="s">
        <v>210</v>
      </c>
      <c r="R19" s="410"/>
      <c r="S19" s="410"/>
      <c r="T19" s="413"/>
    </row>
    <row r="20" spans="2:20" ht="16.5" thickBot="1">
      <c r="B20" s="161"/>
      <c r="C20" s="162"/>
      <c r="D20" s="163" t="s">
        <v>488</v>
      </c>
      <c r="E20" s="414"/>
      <c r="F20" s="414"/>
      <c r="G20" s="415"/>
      <c r="H20" s="416" t="s">
        <v>15</v>
      </c>
      <c r="I20" s="417"/>
      <c r="J20" s="417"/>
      <c r="K20" s="418" t="s">
        <v>209</v>
      </c>
      <c r="L20" s="418"/>
      <c r="M20" s="418"/>
      <c r="N20" s="419"/>
      <c r="O20" s="164" t="s">
        <v>16</v>
      </c>
      <c r="P20" s="165"/>
      <c r="Q20" s="420" t="s">
        <v>579</v>
      </c>
      <c r="R20" s="420"/>
      <c r="S20" s="420"/>
      <c r="T20" s="421"/>
    </row>
    <row r="21" spans="2:23" ht="16.5" thickTop="1">
      <c r="B21" s="166"/>
      <c r="C21" s="167" t="s">
        <v>17</v>
      </c>
      <c r="D21" s="168" t="s">
        <v>18</v>
      </c>
      <c r="E21" s="426" t="s">
        <v>78</v>
      </c>
      <c r="F21" s="427"/>
      <c r="G21" s="426" t="s">
        <v>19</v>
      </c>
      <c r="H21" s="427"/>
      <c r="I21" s="426" t="s">
        <v>20</v>
      </c>
      <c r="J21" s="427"/>
      <c r="K21" s="426" t="s">
        <v>14</v>
      </c>
      <c r="L21" s="427"/>
      <c r="M21" s="426"/>
      <c r="N21" s="427"/>
      <c r="O21" s="169" t="s">
        <v>165</v>
      </c>
      <c r="P21" s="244" t="s">
        <v>21</v>
      </c>
      <c r="Q21" s="170" t="s">
        <v>22</v>
      </c>
      <c r="R21" s="171"/>
      <c r="S21" s="436" t="s">
        <v>23</v>
      </c>
      <c r="T21" s="437"/>
      <c r="U21" s="430" t="s">
        <v>24</v>
      </c>
      <c r="V21" s="431"/>
      <c r="W21" s="172" t="s">
        <v>25</v>
      </c>
    </row>
    <row r="22" spans="1:23" ht="15.75">
      <c r="A22" s="252">
        <v>22</v>
      </c>
      <c r="B22" s="173" t="s">
        <v>78</v>
      </c>
      <c r="C22" s="174" t="str">
        <f>IF(A22="","",INDEX(Nimet!$B$6:$B$230,A22))</f>
        <v>Markus Myllärinen</v>
      </c>
      <c r="D22" s="174" t="str">
        <f>IF(A22="","",INDEX(Nimet!$C$6:$C$230,A22))</f>
        <v>POR-83</v>
      </c>
      <c r="E22" s="175"/>
      <c r="F22" s="176"/>
      <c r="G22" s="177">
        <f>+Q32</f>
        <v>3</v>
      </c>
      <c r="H22" s="178">
        <f>+R32</f>
        <v>1</v>
      </c>
      <c r="I22" s="177">
        <f>Q28</f>
      </c>
      <c r="J22" s="178">
        <f>R28</f>
      </c>
      <c r="K22" s="177">
        <f>Q30</f>
      </c>
      <c r="L22" s="178">
        <f>R30</f>
      </c>
      <c r="M22" s="177"/>
      <c r="N22" s="178"/>
      <c r="O22" s="179">
        <f>IF(SUM(E22:N22)=0,"",COUNTIF(F22:F25,"3"))</f>
        <v>1</v>
      </c>
      <c r="P22" s="180">
        <f>IF(SUM(F22:O22)=0,"",COUNTIF(E22:E25,"3"))</f>
        <v>0</v>
      </c>
      <c r="Q22" s="181">
        <f>IF(SUM(E22:N22)=0,"",SUM(F22:F25))</f>
        <v>3</v>
      </c>
      <c r="R22" s="182">
        <f>IF(SUM(E22:N22)=0,"",SUM(E22:E25))</f>
        <v>1</v>
      </c>
      <c r="S22" s="432">
        <v>1</v>
      </c>
      <c r="T22" s="433"/>
      <c r="U22" s="183">
        <f>+U28+U30+U32</f>
        <v>42</v>
      </c>
      <c r="V22" s="183">
        <f>+V28+V30+V32</f>
        <v>35</v>
      </c>
      <c r="W22" s="184">
        <f>+U22-V22</f>
        <v>7</v>
      </c>
    </row>
    <row r="23" spans="1:23" ht="15.75">
      <c r="A23" s="252">
        <v>74</v>
      </c>
      <c r="B23" s="185" t="s">
        <v>19</v>
      </c>
      <c r="C23" s="174" t="str">
        <f>IF(A23="","",INDEX(Nimet!$B$6:$B$230,A23))</f>
        <v>Konsta Kollanus</v>
      </c>
      <c r="D23" s="174" t="str">
        <f>IF(A23="","",INDEX(Nimet!$C$6:$C$230,A23))</f>
        <v>TuPy</v>
      </c>
      <c r="E23" s="186">
        <f>+R32</f>
        <v>1</v>
      </c>
      <c r="F23" s="187">
        <f>+Q32</f>
        <v>3</v>
      </c>
      <c r="G23" s="188"/>
      <c r="H23" s="189"/>
      <c r="I23" s="186">
        <f>Q31</f>
      </c>
      <c r="J23" s="187">
        <f>R31</f>
      </c>
      <c r="K23" s="186">
        <f>Q29</f>
      </c>
      <c r="L23" s="187">
        <f>R29</f>
      </c>
      <c r="M23" s="186"/>
      <c r="N23" s="187"/>
      <c r="O23" s="179">
        <f>IF(SUM(E23:N23)=0,"",COUNTIF(H22:H25,"3"))</f>
        <v>0</v>
      </c>
      <c r="P23" s="180">
        <f>IF(SUM(F23:O23)=0,"",COUNTIF(G22:G25,"3"))</f>
        <v>1</v>
      </c>
      <c r="Q23" s="181">
        <f>IF(SUM(E23:N23)=0,"",SUM(H22:H25))</f>
        <v>1</v>
      </c>
      <c r="R23" s="182">
        <f>IF(SUM(E23:N23)=0,"",SUM(G22:G25))</f>
        <v>3</v>
      </c>
      <c r="S23" s="432">
        <v>2</v>
      </c>
      <c r="T23" s="433"/>
      <c r="U23" s="183">
        <f>+U29+U31+V32</f>
        <v>35</v>
      </c>
      <c r="V23" s="183">
        <f>+V29+V31+U32</f>
        <v>42</v>
      </c>
      <c r="W23" s="184">
        <f>+U23-V23</f>
        <v>-7</v>
      </c>
    </row>
    <row r="24" spans="1:23" ht="15.75">
      <c r="A24" s="252"/>
      <c r="B24" s="185" t="s">
        <v>20</v>
      </c>
      <c r="C24" s="174">
        <f>IF(A24="","",INDEX(Nimet!$B$6:$B$230,A24))</f>
      </c>
      <c r="D24" s="174">
        <f>IF(A24="","",INDEX(Nimet!$C$6:$C$230,A24))</f>
      </c>
      <c r="E24" s="186">
        <f>+R28</f>
      </c>
      <c r="F24" s="187">
        <f>+Q28</f>
      </c>
      <c r="G24" s="186">
        <f>R31</f>
      </c>
      <c r="H24" s="187">
        <f>Q31</f>
      </c>
      <c r="I24" s="188"/>
      <c r="J24" s="189"/>
      <c r="K24" s="186">
        <f>Q33</f>
      </c>
      <c r="L24" s="187">
        <f>R33</f>
      </c>
      <c r="M24" s="186"/>
      <c r="N24" s="187"/>
      <c r="O24" s="179">
        <f>IF(SUM(E24:N24)=0,"",COUNTIF(J22:J25,"3"))</f>
      </c>
      <c r="P24" s="180">
        <f>IF(SUM(F24:O24)=0,"",COUNTIF(I22:I25,"3"))</f>
      </c>
      <c r="Q24" s="181">
        <f>IF(SUM(E24:N24)=0,"",SUM(J22:J25))</f>
      </c>
      <c r="R24" s="182">
        <f>IF(SUM(E24:N24)=0,"",SUM(I22:I25))</f>
      </c>
      <c r="S24" s="432"/>
      <c r="T24" s="433"/>
      <c r="U24" s="183">
        <f>+V28+V31+U33</f>
        <v>0</v>
      </c>
      <c r="V24" s="183">
        <f>+U28+U31+V33</f>
        <v>0</v>
      </c>
      <c r="W24" s="184">
        <f>+U24-V24</f>
        <v>0</v>
      </c>
    </row>
    <row r="25" spans="1:23" ht="16.5" thickBot="1">
      <c r="A25" s="252"/>
      <c r="B25" s="185" t="s">
        <v>14</v>
      </c>
      <c r="C25" s="174">
        <f>IF(A25="","",INDEX(Nimet!$B$6:$B$230,A25))</f>
      </c>
      <c r="D25" s="174">
        <f>IF(A25="","",INDEX(Nimet!$C$6:$C$230,A25))</f>
      </c>
      <c r="E25" s="186">
        <f>R30</f>
      </c>
      <c r="F25" s="187">
        <f>Q30</f>
      </c>
      <c r="G25" s="186">
        <f>R29</f>
      </c>
      <c r="H25" s="187">
        <f>Q29</f>
      </c>
      <c r="I25" s="186">
        <f>R33</f>
      </c>
      <c r="J25" s="187">
        <f>Q33</f>
      </c>
      <c r="K25" s="188"/>
      <c r="L25" s="189"/>
      <c r="M25" s="186"/>
      <c r="N25" s="187"/>
      <c r="O25" s="179">
        <f>IF(SUM(E25:N25)=0,"",COUNTIF(L22:L25,"3"))</f>
      </c>
      <c r="P25" s="180">
        <f>IF(SUM(F25:O25)=0,"",COUNTIF(K22:K25,"3"))</f>
      </c>
      <c r="Q25" s="181">
        <f>IF(SUM(E25:N26)=0,"",SUM(L22:L25))</f>
      </c>
      <c r="R25" s="182">
        <f>IF(SUM(E25:N25)=0,"",SUM(K22:K25))</f>
      </c>
      <c r="S25" s="434"/>
      <c r="T25" s="435"/>
      <c r="U25" s="183">
        <f>+V29+V30+V33</f>
        <v>0</v>
      </c>
      <c r="V25" s="183">
        <f>+U29+U30+U33</f>
        <v>0</v>
      </c>
      <c r="W25" s="184">
        <f>+U25-V25</f>
        <v>0</v>
      </c>
    </row>
    <row r="26" spans="2:25" ht="16.5" thickTop="1">
      <c r="B26" s="190"/>
      <c r="C26" s="191" t="s">
        <v>219</v>
      </c>
      <c r="D26" s="192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4"/>
      <c r="T26" s="195"/>
      <c r="U26" s="196"/>
      <c r="V26" s="197" t="s">
        <v>220</v>
      </c>
      <c r="W26" s="198">
        <f>SUM(W22:W25)</f>
        <v>0</v>
      </c>
      <c r="X26" s="197" t="str">
        <f>IF(W26=0,"OK","Virhe")</f>
        <v>OK</v>
      </c>
      <c r="Y26" s="199"/>
    </row>
    <row r="27" spans="2:23" ht="16.5" thickBot="1">
      <c r="B27" s="200"/>
      <c r="C27" s="201" t="s">
        <v>221</v>
      </c>
      <c r="D27" s="202"/>
      <c r="E27" s="203"/>
      <c r="F27" s="204"/>
      <c r="G27" s="422" t="s">
        <v>222</v>
      </c>
      <c r="H27" s="423"/>
      <c r="I27" s="424" t="s">
        <v>223</v>
      </c>
      <c r="J27" s="425"/>
      <c r="K27" s="424" t="s">
        <v>224</v>
      </c>
      <c r="L27" s="425"/>
      <c r="M27" s="424" t="s">
        <v>225</v>
      </c>
      <c r="N27" s="425"/>
      <c r="O27" s="424" t="s">
        <v>226</v>
      </c>
      <c r="P27" s="425"/>
      <c r="Q27" s="440" t="s">
        <v>380</v>
      </c>
      <c r="R27" s="441"/>
      <c r="T27" s="205"/>
      <c r="U27" s="206" t="s">
        <v>24</v>
      </c>
      <c r="V27" s="207"/>
      <c r="W27" s="172" t="s">
        <v>25</v>
      </c>
    </row>
    <row r="28" spans="2:35" ht="15.75">
      <c r="B28" s="344" t="s">
        <v>63</v>
      </c>
      <c r="C28" s="208" t="str">
        <f>IF(C22&gt;"",C22,"")</f>
        <v>Markus Myllärinen</v>
      </c>
      <c r="D28" s="208">
        <f>IF(C24&gt;"",C24,"")</f>
      </c>
      <c r="E28" s="209"/>
      <c r="F28" s="210"/>
      <c r="G28" s="442"/>
      <c r="H28" s="443"/>
      <c r="I28" s="444"/>
      <c r="J28" s="445"/>
      <c r="K28" s="444"/>
      <c r="L28" s="445"/>
      <c r="M28" s="444"/>
      <c r="N28" s="445"/>
      <c r="O28" s="428"/>
      <c r="P28" s="429"/>
      <c r="Q28" s="211">
        <f aca="true" t="shared" si="14" ref="Q28:Q33">IF(COUNT(G28:O28)=0,"",COUNTIF(G28:O28,"&gt;=0"))</f>
      </c>
      <c r="R28" s="212">
        <f aca="true" t="shared" si="15" ref="R28:R33">IF(COUNT(G28:O28)=0,"",(IF(LEFT(G28,1)="-",1,0)+IF(LEFT(I28,1)="-",1,0)+IF(LEFT(K28,1)="-",1,0)+IF(LEFT(M28,1)="-",1,0)+IF(LEFT(O28,1)="-",1,0)))</f>
      </c>
      <c r="S28" s="213"/>
      <c r="T28" s="214"/>
      <c r="U28" s="215">
        <f aca="true" t="shared" si="16" ref="U28:V33">+Z28+AB28+AD28+AF28+AH28</f>
        <v>0</v>
      </c>
      <c r="V28" s="216">
        <f t="shared" si="16"/>
        <v>0</v>
      </c>
      <c r="W28" s="217">
        <f aca="true" t="shared" si="17" ref="W28:W33">+U28-V28</f>
        <v>0</v>
      </c>
      <c r="Z28" s="218">
        <f aca="true" t="shared" si="18" ref="Z28:Z33">IF(G28="",0,IF(LEFT(G28,1)="-",ABS(G28),(IF(G28&gt;9,G28+2,11))))</f>
        <v>0</v>
      </c>
      <c r="AA28" s="219">
        <f aca="true" t="shared" si="19" ref="AA28:AA33">IF(G28="",0,IF(LEFT(G28,1)="-",(IF(ABS(G28)&gt;9,(ABS(G28)+2),11)),G28))</f>
        <v>0</v>
      </c>
      <c r="AB28" s="218">
        <f aca="true" t="shared" si="20" ref="AB28:AB33">IF(I28="",0,IF(LEFT(I28,1)="-",ABS(I28),(IF(I28&gt;9,I28+2,11))))</f>
        <v>0</v>
      </c>
      <c r="AC28" s="219">
        <f aca="true" t="shared" si="21" ref="AC28:AC33">IF(I28="",0,IF(LEFT(I28,1)="-",(IF(ABS(I28)&gt;9,(ABS(I28)+2),11)),I28))</f>
        <v>0</v>
      </c>
      <c r="AD28" s="218">
        <f aca="true" t="shared" si="22" ref="AD28:AD33">IF(K28="",0,IF(LEFT(K28,1)="-",ABS(K28),(IF(K28&gt;9,K28+2,11))))</f>
        <v>0</v>
      </c>
      <c r="AE28" s="219">
        <f aca="true" t="shared" si="23" ref="AE28:AE33">IF(K28="",0,IF(LEFT(K28,1)="-",(IF(ABS(K28)&gt;9,(ABS(K28)+2),11)),K28))</f>
        <v>0</v>
      </c>
      <c r="AF28" s="218">
        <f aca="true" t="shared" si="24" ref="AF28:AF33">IF(M28="",0,IF(LEFT(M28,1)="-",ABS(M28),(IF(M28&gt;9,M28+2,11))))</f>
        <v>0</v>
      </c>
      <c r="AG28" s="219">
        <f aca="true" t="shared" si="25" ref="AG28:AG33">IF(M28="",0,IF(LEFT(M28,1)="-",(IF(ABS(M28)&gt;9,(ABS(M28)+2),11)),M28))</f>
        <v>0</v>
      </c>
      <c r="AH28" s="218">
        <f aca="true" t="shared" si="26" ref="AH28:AH33">IF(O28="",0,IF(LEFT(O28,1)="-",ABS(O28),(IF(O28&gt;9,O28+2,11))))</f>
        <v>0</v>
      </c>
      <c r="AI28" s="219">
        <f aca="true" t="shared" si="27" ref="AI28:AI33">IF(O28="",0,IF(LEFT(O28,1)="-",(IF(ABS(O28)&gt;9,(ABS(O28)+2),11)),O28))</f>
        <v>0</v>
      </c>
    </row>
    <row r="29" spans="2:35" ht="15.75">
      <c r="B29" s="344" t="s">
        <v>59</v>
      </c>
      <c r="C29" s="208" t="str">
        <f>IF(C23&gt;"",C23,"")</f>
        <v>Konsta Kollanus</v>
      </c>
      <c r="D29" s="208">
        <f>IF(C25&gt;"",C25,"")</f>
      </c>
      <c r="E29" s="220"/>
      <c r="F29" s="210"/>
      <c r="G29" s="446"/>
      <c r="H29" s="447"/>
      <c r="I29" s="446"/>
      <c r="J29" s="447"/>
      <c r="K29" s="446"/>
      <c r="L29" s="447"/>
      <c r="M29" s="446"/>
      <c r="N29" s="447"/>
      <c r="O29" s="446"/>
      <c r="P29" s="447"/>
      <c r="Q29" s="211">
        <f t="shared" si="14"/>
      </c>
      <c r="R29" s="212">
        <f t="shared" si="15"/>
      </c>
      <c r="S29" s="221"/>
      <c r="T29" s="222"/>
      <c r="U29" s="215">
        <f t="shared" si="16"/>
        <v>0</v>
      </c>
      <c r="V29" s="216">
        <f t="shared" si="16"/>
        <v>0</v>
      </c>
      <c r="W29" s="217">
        <f t="shared" si="17"/>
        <v>0</v>
      </c>
      <c r="Z29" s="223">
        <f t="shared" si="18"/>
        <v>0</v>
      </c>
      <c r="AA29" s="224">
        <f t="shared" si="19"/>
        <v>0</v>
      </c>
      <c r="AB29" s="223">
        <f t="shared" si="20"/>
        <v>0</v>
      </c>
      <c r="AC29" s="224">
        <f t="shared" si="21"/>
        <v>0</v>
      </c>
      <c r="AD29" s="223">
        <f t="shared" si="22"/>
        <v>0</v>
      </c>
      <c r="AE29" s="224">
        <f t="shared" si="23"/>
        <v>0</v>
      </c>
      <c r="AF29" s="223">
        <f t="shared" si="24"/>
        <v>0</v>
      </c>
      <c r="AG29" s="224">
        <f t="shared" si="25"/>
        <v>0</v>
      </c>
      <c r="AH29" s="223">
        <f t="shared" si="26"/>
        <v>0</v>
      </c>
      <c r="AI29" s="224">
        <f t="shared" si="27"/>
        <v>0</v>
      </c>
    </row>
    <row r="30" spans="2:35" ht="16.5" thickBot="1">
      <c r="B30" s="344" t="s">
        <v>68</v>
      </c>
      <c r="C30" s="201" t="str">
        <f>IF(C22&gt;"",C22,"")</f>
        <v>Markus Myllärinen</v>
      </c>
      <c r="D30" s="201">
        <f>IF(C25&gt;"",C25,"")</f>
      </c>
      <c r="E30" s="203"/>
      <c r="F30" s="225"/>
      <c r="G30" s="438"/>
      <c r="H30" s="439"/>
      <c r="I30" s="438"/>
      <c r="J30" s="439"/>
      <c r="K30" s="438"/>
      <c r="L30" s="439"/>
      <c r="M30" s="438"/>
      <c r="N30" s="439"/>
      <c r="O30" s="438"/>
      <c r="P30" s="439"/>
      <c r="Q30" s="211">
        <f t="shared" si="14"/>
      </c>
      <c r="R30" s="212">
        <f t="shared" si="15"/>
      </c>
      <c r="S30" s="221"/>
      <c r="T30" s="222"/>
      <c r="U30" s="215">
        <f t="shared" si="16"/>
        <v>0</v>
      </c>
      <c r="V30" s="216">
        <f t="shared" si="16"/>
        <v>0</v>
      </c>
      <c r="W30" s="217">
        <f t="shared" si="17"/>
        <v>0</v>
      </c>
      <c r="Z30" s="223">
        <f t="shared" si="18"/>
        <v>0</v>
      </c>
      <c r="AA30" s="224">
        <f t="shared" si="19"/>
        <v>0</v>
      </c>
      <c r="AB30" s="223">
        <f t="shared" si="20"/>
        <v>0</v>
      </c>
      <c r="AC30" s="224">
        <f t="shared" si="21"/>
        <v>0</v>
      </c>
      <c r="AD30" s="223">
        <f t="shared" si="22"/>
        <v>0</v>
      </c>
      <c r="AE30" s="224">
        <f t="shared" si="23"/>
        <v>0</v>
      </c>
      <c r="AF30" s="223">
        <f t="shared" si="24"/>
        <v>0</v>
      </c>
      <c r="AG30" s="224">
        <f t="shared" si="25"/>
        <v>0</v>
      </c>
      <c r="AH30" s="223">
        <f t="shared" si="26"/>
        <v>0</v>
      </c>
      <c r="AI30" s="224">
        <f t="shared" si="27"/>
        <v>0</v>
      </c>
    </row>
    <row r="31" spans="2:35" ht="15.75">
      <c r="B31" s="344" t="s">
        <v>65</v>
      </c>
      <c r="C31" s="208" t="str">
        <f>IF(C23&gt;"",C23,"")</f>
        <v>Konsta Kollanus</v>
      </c>
      <c r="D31" s="208">
        <f>IF(C24&gt;"",C24,"")</f>
      </c>
      <c r="E31" s="209"/>
      <c r="F31" s="210"/>
      <c r="G31" s="444"/>
      <c r="H31" s="445"/>
      <c r="I31" s="444"/>
      <c r="J31" s="445"/>
      <c r="K31" s="444"/>
      <c r="L31" s="445"/>
      <c r="M31" s="444"/>
      <c r="N31" s="445"/>
      <c r="O31" s="444"/>
      <c r="P31" s="445"/>
      <c r="Q31" s="211">
        <f t="shared" si="14"/>
      </c>
      <c r="R31" s="212">
        <f t="shared" si="15"/>
      </c>
      <c r="S31" s="221"/>
      <c r="T31" s="222"/>
      <c r="U31" s="215">
        <f t="shared" si="16"/>
        <v>0</v>
      </c>
      <c r="V31" s="216">
        <f t="shared" si="16"/>
        <v>0</v>
      </c>
      <c r="W31" s="217">
        <f t="shared" si="17"/>
        <v>0</v>
      </c>
      <c r="Z31" s="223">
        <f t="shared" si="18"/>
        <v>0</v>
      </c>
      <c r="AA31" s="224">
        <f t="shared" si="19"/>
        <v>0</v>
      </c>
      <c r="AB31" s="223">
        <f t="shared" si="20"/>
        <v>0</v>
      </c>
      <c r="AC31" s="224">
        <f t="shared" si="21"/>
        <v>0</v>
      </c>
      <c r="AD31" s="223">
        <f t="shared" si="22"/>
        <v>0</v>
      </c>
      <c r="AE31" s="224">
        <f t="shared" si="23"/>
        <v>0</v>
      </c>
      <c r="AF31" s="223">
        <f t="shared" si="24"/>
        <v>0</v>
      </c>
      <c r="AG31" s="224">
        <f t="shared" si="25"/>
        <v>0</v>
      </c>
      <c r="AH31" s="223">
        <f t="shared" si="26"/>
        <v>0</v>
      </c>
      <c r="AI31" s="224">
        <f t="shared" si="27"/>
        <v>0</v>
      </c>
    </row>
    <row r="32" spans="2:35" ht="15.75">
      <c r="B32" s="344" t="s">
        <v>67</v>
      </c>
      <c r="C32" s="208" t="str">
        <f>IF(C22&gt;"",C22,"")</f>
        <v>Markus Myllärinen</v>
      </c>
      <c r="D32" s="208" t="str">
        <f>IF(C23&gt;"",C23,"")</f>
        <v>Konsta Kollanus</v>
      </c>
      <c r="E32" s="220"/>
      <c r="F32" s="210"/>
      <c r="G32" s="446">
        <v>6</v>
      </c>
      <c r="H32" s="447"/>
      <c r="I32" s="446">
        <v>9</v>
      </c>
      <c r="J32" s="447"/>
      <c r="K32" s="448">
        <v>-9</v>
      </c>
      <c r="L32" s="449"/>
      <c r="M32" s="446">
        <v>9</v>
      </c>
      <c r="N32" s="447"/>
      <c r="O32" s="446"/>
      <c r="P32" s="447"/>
      <c r="Q32" s="211">
        <f t="shared" si="14"/>
        <v>3</v>
      </c>
      <c r="R32" s="212">
        <f t="shared" si="15"/>
        <v>1</v>
      </c>
      <c r="S32" s="221"/>
      <c r="T32" s="222"/>
      <c r="U32" s="215">
        <f t="shared" si="16"/>
        <v>42</v>
      </c>
      <c r="V32" s="216">
        <f t="shared" si="16"/>
        <v>35</v>
      </c>
      <c r="W32" s="217">
        <f t="shared" si="17"/>
        <v>7</v>
      </c>
      <c r="Z32" s="223">
        <f t="shared" si="18"/>
        <v>11</v>
      </c>
      <c r="AA32" s="224">
        <f t="shared" si="19"/>
        <v>6</v>
      </c>
      <c r="AB32" s="223">
        <f t="shared" si="20"/>
        <v>11</v>
      </c>
      <c r="AC32" s="224">
        <f t="shared" si="21"/>
        <v>9</v>
      </c>
      <c r="AD32" s="223">
        <f t="shared" si="22"/>
        <v>9</v>
      </c>
      <c r="AE32" s="224">
        <f t="shared" si="23"/>
        <v>11</v>
      </c>
      <c r="AF32" s="223">
        <f t="shared" si="24"/>
        <v>11</v>
      </c>
      <c r="AG32" s="224">
        <f t="shared" si="25"/>
        <v>9</v>
      </c>
      <c r="AH32" s="223">
        <f t="shared" si="26"/>
        <v>0</v>
      </c>
      <c r="AI32" s="224">
        <f t="shared" si="27"/>
        <v>0</v>
      </c>
    </row>
    <row r="33" spans="2:35" ht="16.5" thickBot="1">
      <c r="B33" s="345" t="s">
        <v>69</v>
      </c>
      <c r="C33" s="226">
        <f>IF(C24&gt;"",C24,"")</f>
      </c>
      <c r="D33" s="226">
        <f>IF(C25&gt;"",C25,"")</f>
      </c>
      <c r="E33" s="227"/>
      <c r="F33" s="228"/>
      <c r="G33" s="450"/>
      <c r="H33" s="451"/>
      <c r="I33" s="450"/>
      <c r="J33" s="451"/>
      <c r="K33" s="450"/>
      <c r="L33" s="451"/>
      <c r="M33" s="450"/>
      <c r="N33" s="451"/>
      <c r="O33" s="450"/>
      <c r="P33" s="451"/>
      <c r="Q33" s="229">
        <f t="shared" si="14"/>
      </c>
      <c r="R33" s="230">
        <f t="shared" si="15"/>
      </c>
      <c r="S33" s="231"/>
      <c r="T33" s="232"/>
      <c r="U33" s="215">
        <f t="shared" si="16"/>
        <v>0</v>
      </c>
      <c r="V33" s="216">
        <f t="shared" si="16"/>
        <v>0</v>
      </c>
      <c r="W33" s="217">
        <f t="shared" si="17"/>
        <v>0</v>
      </c>
      <c r="Z33" s="233">
        <f t="shared" si="18"/>
        <v>0</v>
      </c>
      <c r="AA33" s="234">
        <f t="shared" si="19"/>
        <v>0</v>
      </c>
      <c r="AB33" s="233">
        <f t="shared" si="20"/>
        <v>0</v>
      </c>
      <c r="AC33" s="234">
        <f t="shared" si="21"/>
        <v>0</v>
      </c>
      <c r="AD33" s="233">
        <f t="shared" si="22"/>
        <v>0</v>
      </c>
      <c r="AE33" s="234">
        <f t="shared" si="23"/>
        <v>0</v>
      </c>
      <c r="AF33" s="233">
        <f t="shared" si="24"/>
        <v>0</v>
      </c>
      <c r="AG33" s="234">
        <f t="shared" si="25"/>
        <v>0</v>
      </c>
      <c r="AH33" s="233">
        <f t="shared" si="26"/>
        <v>0</v>
      </c>
      <c r="AI33" s="234">
        <f t="shared" si="27"/>
        <v>0</v>
      </c>
    </row>
    <row r="34" spans="2:35" ht="16.5" thickTop="1">
      <c r="B34" s="346"/>
      <c r="C34" s="347"/>
      <c r="D34" s="347"/>
      <c r="E34" s="348"/>
      <c r="F34" s="349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51"/>
      <c r="S34" s="352"/>
      <c r="T34" s="352"/>
      <c r="U34" s="353"/>
      <c r="V34" s="353"/>
      <c r="W34" s="354"/>
      <c r="Z34" s="355"/>
      <c r="AA34" s="356"/>
      <c r="AB34" s="355"/>
      <c r="AC34" s="356"/>
      <c r="AD34" s="355"/>
      <c r="AE34" s="356"/>
      <c r="AF34" s="355"/>
      <c r="AG34" s="356"/>
      <c r="AH34" s="355"/>
      <c r="AI34" s="356"/>
    </row>
    <row r="35" spans="2:35" ht="15.75">
      <c r="B35" s="346"/>
      <c r="C35" s="347"/>
      <c r="D35" s="347"/>
      <c r="E35" s="348"/>
      <c r="F35" s="349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51"/>
      <c r="S35" s="352"/>
      <c r="T35" s="352"/>
      <c r="U35" s="353"/>
      <c r="V35" s="353"/>
      <c r="W35" s="354"/>
      <c r="Z35" s="355"/>
      <c r="AA35" s="356"/>
      <c r="AB35" s="355"/>
      <c r="AC35" s="356"/>
      <c r="AD35" s="355"/>
      <c r="AE35" s="356"/>
      <c r="AF35" s="355"/>
      <c r="AG35" s="356"/>
      <c r="AH35" s="355"/>
      <c r="AI35" s="356"/>
    </row>
    <row r="36" spans="2:35" ht="15.75">
      <c r="B36" s="346"/>
      <c r="C36" s="347"/>
      <c r="D36" s="347"/>
      <c r="E36" s="348"/>
      <c r="F36" s="349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51"/>
      <c r="S36" s="352"/>
      <c r="T36" s="352"/>
      <c r="U36" s="353"/>
      <c r="V36" s="353"/>
      <c r="W36" s="354"/>
      <c r="Z36" s="355"/>
      <c r="AA36" s="356"/>
      <c r="AB36" s="355"/>
      <c r="AC36" s="356"/>
      <c r="AD36" s="355"/>
      <c r="AE36" s="356"/>
      <c r="AF36" s="355"/>
      <c r="AG36" s="356"/>
      <c r="AH36" s="355"/>
      <c r="AI36" s="356"/>
    </row>
    <row r="37" spans="2:35" ht="15.75">
      <c r="B37" s="346"/>
      <c r="C37" s="347"/>
      <c r="D37" s="347"/>
      <c r="E37" s="348"/>
      <c r="F37" s="349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51"/>
      <c r="S37" s="352"/>
      <c r="T37" s="352"/>
      <c r="U37" s="353"/>
      <c r="V37" s="353"/>
      <c r="W37" s="354"/>
      <c r="Z37" s="355"/>
      <c r="AA37" s="356"/>
      <c r="AB37" s="355"/>
      <c r="AC37" s="356"/>
      <c r="AD37" s="355"/>
      <c r="AE37" s="356"/>
      <c r="AF37" s="355"/>
      <c r="AG37" s="356"/>
      <c r="AH37" s="355"/>
      <c r="AI37" s="356"/>
    </row>
    <row r="38" spans="2:35" ht="15.75">
      <c r="B38" s="346"/>
      <c r="C38" s="347"/>
      <c r="D38" s="347"/>
      <c r="E38" s="348"/>
      <c r="F38" s="349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347"/>
      <c r="R38" s="351"/>
      <c r="S38" s="352"/>
      <c r="T38" s="352"/>
      <c r="U38" s="353"/>
      <c r="V38" s="353"/>
      <c r="W38" s="354"/>
      <c r="Z38" s="355"/>
      <c r="AA38" s="356"/>
      <c r="AB38" s="355"/>
      <c r="AC38" s="356"/>
      <c r="AD38" s="355"/>
      <c r="AE38" s="356"/>
      <c r="AF38" s="355"/>
      <c r="AG38" s="356"/>
      <c r="AH38" s="355"/>
      <c r="AI38" s="356"/>
    </row>
    <row r="39" spans="2:35" ht="15.75">
      <c r="B39" s="346"/>
      <c r="C39" s="347"/>
      <c r="D39" s="347"/>
      <c r="E39" s="348"/>
      <c r="F39" s="349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51"/>
      <c r="S39" s="352"/>
      <c r="T39" s="352"/>
      <c r="U39" s="353"/>
      <c r="V39" s="353"/>
      <c r="W39" s="354"/>
      <c r="Z39" s="355"/>
      <c r="AA39" s="356"/>
      <c r="AB39" s="355"/>
      <c r="AC39" s="356"/>
      <c r="AD39" s="355"/>
      <c r="AE39" s="356"/>
      <c r="AF39" s="355"/>
      <c r="AG39" s="356"/>
      <c r="AH39" s="355"/>
      <c r="AI39" s="356"/>
    </row>
    <row r="40" spans="2:35" ht="15.75">
      <c r="B40" s="346"/>
      <c r="C40" s="347"/>
      <c r="D40" s="347"/>
      <c r="E40" s="348"/>
      <c r="F40" s="349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51"/>
      <c r="S40" s="352"/>
      <c r="T40" s="352"/>
      <c r="U40" s="353"/>
      <c r="V40" s="353"/>
      <c r="W40" s="354"/>
      <c r="Z40" s="355"/>
      <c r="AA40" s="356"/>
      <c r="AB40" s="355"/>
      <c r="AC40" s="356"/>
      <c r="AD40" s="355"/>
      <c r="AE40" s="356"/>
      <c r="AF40" s="355"/>
      <c r="AG40" s="356"/>
      <c r="AH40" s="355"/>
      <c r="AI40" s="356"/>
    </row>
    <row r="41" ht="15.75" thickBot="1"/>
    <row r="42" spans="2:20" ht="16.5" thickTop="1">
      <c r="B42" s="151"/>
      <c r="C42" s="410" t="str">
        <f>IF(Nimet!C33="","",Nimet!C1)</f>
        <v>PT 75 Kansalliset</v>
      </c>
      <c r="D42" s="410"/>
      <c r="E42" s="153"/>
      <c r="F42" s="152"/>
      <c r="G42" s="154"/>
      <c r="H42" s="153"/>
      <c r="I42" s="155"/>
      <c r="J42" s="156"/>
      <c r="K42" s="411" t="s">
        <v>238</v>
      </c>
      <c r="L42" s="411"/>
      <c r="M42" s="411"/>
      <c r="N42" s="412"/>
      <c r="O42" s="157"/>
      <c r="P42" s="158"/>
      <c r="Q42" s="410" t="s">
        <v>330</v>
      </c>
      <c r="R42" s="410"/>
      <c r="S42" s="410"/>
      <c r="T42" s="413"/>
    </row>
    <row r="43" spans="2:20" ht="16.5" thickBot="1">
      <c r="B43" s="161"/>
      <c r="C43" s="162"/>
      <c r="D43" s="163" t="s">
        <v>488</v>
      </c>
      <c r="E43" s="414"/>
      <c r="F43" s="414"/>
      <c r="G43" s="415"/>
      <c r="H43" s="416" t="s">
        <v>15</v>
      </c>
      <c r="I43" s="417"/>
      <c r="J43" s="417"/>
      <c r="K43" s="418" t="s">
        <v>209</v>
      </c>
      <c r="L43" s="418"/>
      <c r="M43" s="418"/>
      <c r="N43" s="419"/>
      <c r="O43" s="164" t="s">
        <v>16</v>
      </c>
      <c r="P43" s="165"/>
      <c r="Q43" s="420" t="s">
        <v>579</v>
      </c>
      <c r="R43" s="420"/>
      <c r="S43" s="420"/>
      <c r="T43" s="421"/>
    </row>
    <row r="44" spans="2:23" ht="16.5" thickTop="1">
      <c r="B44" s="166"/>
      <c r="C44" s="167" t="s">
        <v>17</v>
      </c>
      <c r="D44" s="168" t="s">
        <v>18</v>
      </c>
      <c r="E44" s="426" t="s">
        <v>78</v>
      </c>
      <c r="F44" s="427"/>
      <c r="G44" s="426" t="s">
        <v>19</v>
      </c>
      <c r="H44" s="427"/>
      <c r="I44" s="426" t="s">
        <v>20</v>
      </c>
      <c r="J44" s="427"/>
      <c r="K44" s="426" t="s">
        <v>14</v>
      </c>
      <c r="L44" s="427"/>
      <c r="M44" s="426"/>
      <c r="N44" s="427"/>
      <c r="O44" s="169" t="s">
        <v>165</v>
      </c>
      <c r="P44" s="244" t="s">
        <v>21</v>
      </c>
      <c r="Q44" s="170" t="s">
        <v>22</v>
      </c>
      <c r="R44" s="171"/>
      <c r="S44" s="436" t="s">
        <v>23</v>
      </c>
      <c r="T44" s="437"/>
      <c r="U44" s="430" t="s">
        <v>24</v>
      </c>
      <c r="V44" s="431"/>
      <c r="W44" s="172" t="s">
        <v>25</v>
      </c>
    </row>
    <row r="45" spans="1:23" ht="15.75">
      <c r="A45" s="252">
        <v>42</v>
      </c>
      <c r="B45" s="173" t="s">
        <v>78</v>
      </c>
      <c r="C45" s="174" t="str">
        <f>IF(A45="","",INDEX(Nimet!$B$6:$B$230,A45))</f>
        <v>Roni Kantola</v>
      </c>
      <c r="D45" s="174" t="str">
        <f>IF(A45="","",INDEX(Nimet!$C$6:$C$230,A45))</f>
        <v>TuKa</v>
      </c>
      <c r="E45" s="175"/>
      <c r="F45" s="176"/>
      <c r="G45" s="177">
        <f>+Q55</f>
        <v>3</v>
      </c>
      <c r="H45" s="178">
        <f>+R55</f>
        <v>0</v>
      </c>
      <c r="I45" s="177">
        <f>Q51</f>
        <v>3</v>
      </c>
      <c r="J45" s="178">
        <f>R51</f>
        <v>0</v>
      </c>
      <c r="K45" s="177">
        <f>Q53</f>
        <v>3</v>
      </c>
      <c r="L45" s="178">
        <f>R53</f>
        <v>0</v>
      </c>
      <c r="M45" s="177"/>
      <c r="N45" s="178"/>
      <c r="O45" s="179">
        <f>IF(SUM(E45:N45)=0,"",COUNTIF(F45:F48,"3"))</f>
        <v>3</v>
      </c>
      <c r="P45" s="180">
        <f>IF(SUM(F45:O45)=0,"",COUNTIF(E45:E48,"3"))</f>
        <v>0</v>
      </c>
      <c r="Q45" s="181">
        <f>IF(SUM(E45:N45)=0,"",SUM(F45:F48))</f>
        <v>9</v>
      </c>
      <c r="R45" s="182">
        <f>IF(SUM(E45:N45)=0,"",SUM(E45:E48))</f>
        <v>0</v>
      </c>
      <c r="S45" s="432">
        <v>1</v>
      </c>
      <c r="T45" s="433"/>
      <c r="U45" s="183">
        <f>+U51+U53+U55</f>
        <v>100</v>
      </c>
      <c r="V45" s="183">
        <f>+V51+V53+V55</f>
        <v>55</v>
      </c>
      <c r="W45" s="184">
        <f>+U45-V45</f>
        <v>45</v>
      </c>
    </row>
    <row r="46" spans="1:23" ht="15.75">
      <c r="A46" s="252">
        <v>30</v>
      </c>
      <c r="B46" s="185" t="s">
        <v>19</v>
      </c>
      <c r="C46" s="174" t="str">
        <f>IF(A46="","",INDEX(Nimet!$B$6:$B$230,A46))</f>
        <v>Anna Kirichenko</v>
      </c>
      <c r="D46" s="174" t="str">
        <f>IF(A46="","",INDEX(Nimet!$C$6:$C$230,A46))</f>
        <v>PT-Espoo</v>
      </c>
      <c r="E46" s="186">
        <f>+R55</f>
        <v>0</v>
      </c>
      <c r="F46" s="187">
        <f>+Q55</f>
        <v>3</v>
      </c>
      <c r="G46" s="188"/>
      <c r="H46" s="189"/>
      <c r="I46" s="186">
        <f>Q54</f>
        <v>3</v>
      </c>
      <c r="J46" s="187">
        <f>R54</f>
        <v>0</v>
      </c>
      <c r="K46" s="186">
        <f>Q52</f>
        <v>3</v>
      </c>
      <c r="L46" s="187">
        <f>R52</f>
        <v>0</v>
      </c>
      <c r="M46" s="186"/>
      <c r="N46" s="187"/>
      <c r="O46" s="179">
        <f>IF(SUM(E46:N46)=0,"",COUNTIF(H45:H48,"3"))</f>
        <v>2</v>
      </c>
      <c r="P46" s="180">
        <f>IF(SUM(F46:O46)=0,"",COUNTIF(G45:G48,"3"))</f>
        <v>1</v>
      </c>
      <c r="Q46" s="181">
        <f>IF(SUM(E46:N46)=0,"",SUM(H45:H48))</f>
        <v>6</v>
      </c>
      <c r="R46" s="182">
        <f>IF(SUM(E46:N46)=0,"",SUM(G45:G48))</f>
        <v>3</v>
      </c>
      <c r="S46" s="432">
        <v>2</v>
      </c>
      <c r="T46" s="433"/>
      <c r="U46" s="183">
        <f>+U52+U54+V55</f>
        <v>86</v>
      </c>
      <c r="V46" s="183">
        <f>+V52+V54+U55</f>
        <v>50</v>
      </c>
      <c r="W46" s="184">
        <f>+U46-V46</f>
        <v>36</v>
      </c>
    </row>
    <row r="47" spans="1:23" ht="15.75">
      <c r="A47" s="252">
        <v>20</v>
      </c>
      <c r="B47" s="185" t="s">
        <v>20</v>
      </c>
      <c r="C47" s="174" t="str">
        <f>IF(A47="","",INDEX(Nimet!$B$6:$B$230,A47))</f>
        <v>Janne  Pärssinen </v>
      </c>
      <c r="D47" s="174" t="str">
        <f>IF(A47="","",INDEX(Nimet!$C$6:$C$230,A47))</f>
        <v>PT 75</v>
      </c>
      <c r="E47" s="186">
        <f>+R51</f>
        <v>0</v>
      </c>
      <c r="F47" s="187">
        <f>+Q51</f>
        <v>3</v>
      </c>
      <c r="G47" s="186">
        <f>R54</f>
        <v>0</v>
      </c>
      <c r="H47" s="187">
        <f>Q54</f>
        <v>3</v>
      </c>
      <c r="I47" s="188"/>
      <c r="J47" s="189"/>
      <c r="K47" s="186">
        <f>Q56</f>
        <v>0</v>
      </c>
      <c r="L47" s="187">
        <f>R56</f>
        <v>3</v>
      </c>
      <c r="M47" s="186"/>
      <c r="N47" s="187"/>
      <c r="O47" s="179">
        <f>IF(SUM(E47:N47)=0,"",COUNTIF(J45:J48,"3"))</f>
        <v>0</v>
      </c>
      <c r="P47" s="180">
        <f>IF(SUM(F47:O47)=0,"",COUNTIF(I45:I48,"3"))</f>
        <v>3</v>
      </c>
      <c r="Q47" s="181">
        <f>IF(SUM(E47:N47)=0,"",SUM(J45:J48))</f>
        <v>0</v>
      </c>
      <c r="R47" s="182">
        <f>IF(SUM(E47:N47)=0,"",SUM(I45:I48))</f>
        <v>9</v>
      </c>
      <c r="S47" s="432">
        <v>4</v>
      </c>
      <c r="T47" s="433"/>
      <c r="U47" s="183">
        <f>+V51+V54+U56</f>
        <v>44</v>
      </c>
      <c r="V47" s="183">
        <f>+U51+U54+V56</f>
        <v>99</v>
      </c>
      <c r="W47" s="184">
        <f>+U47-V47</f>
        <v>-55</v>
      </c>
    </row>
    <row r="48" spans="1:23" ht="16.5" thickBot="1">
      <c r="A48" s="252">
        <v>71</v>
      </c>
      <c r="B48" s="185" t="s">
        <v>14</v>
      </c>
      <c r="C48" s="174" t="str">
        <f>IF(A48="","",INDEX(Nimet!$B$6:$B$230,A48))</f>
        <v>Niko Pihajoki</v>
      </c>
      <c r="D48" s="174" t="str">
        <f>IF(A48="","",INDEX(Nimet!$C$6:$C$230,A48))</f>
        <v>TuPy</v>
      </c>
      <c r="E48" s="186">
        <f>R53</f>
        <v>0</v>
      </c>
      <c r="F48" s="187">
        <f>Q53</f>
        <v>3</v>
      </c>
      <c r="G48" s="186">
        <f>R52</f>
        <v>0</v>
      </c>
      <c r="H48" s="187">
        <f>Q52</f>
        <v>3</v>
      </c>
      <c r="I48" s="186">
        <f>R56</f>
        <v>3</v>
      </c>
      <c r="J48" s="187">
        <f>Q56</f>
        <v>0</v>
      </c>
      <c r="K48" s="188"/>
      <c r="L48" s="189"/>
      <c r="M48" s="186"/>
      <c r="N48" s="187"/>
      <c r="O48" s="179">
        <f>IF(SUM(E48:N48)=0,"",COUNTIF(L45:L48,"3"))</f>
        <v>1</v>
      </c>
      <c r="P48" s="180">
        <f>IF(SUM(F48:O48)=0,"",COUNTIF(K45:K48,"3"))</f>
        <v>2</v>
      </c>
      <c r="Q48" s="181">
        <f>IF(SUM(E48:N49)=0,"",SUM(L45:L48))</f>
        <v>3</v>
      </c>
      <c r="R48" s="182">
        <f>IF(SUM(E48:N48)=0,"",SUM(K45:K48))</f>
        <v>6</v>
      </c>
      <c r="S48" s="434">
        <v>3</v>
      </c>
      <c r="T48" s="435"/>
      <c r="U48" s="183">
        <f>+V52+V53+V56</f>
        <v>60</v>
      </c>
      <c r="V48" s="183">
        <f>+U52+U53+U56</f>
        <v>86</v>
      </c>
      <c r="W48" s="184">
        <f>+U48-V48</f>
        <v>-26</v>
      </c>
    </row>
    <row r="49" spans="2:25" ht="16.5" thickTop="1">
      <c r="B49" s="190"/>
      <c r="C49" s="191" t="s">
        <v>219</v>
      </c>
      <c r="D49" s="192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4"/>
      <c r="T49" s="195"/>
      <c r="U49" s="196"/>
      <c r="V49" s="197" t="s">
        <v>220</v>
      </c>
      <c r="W49" s="198">
        <f>SUM(W45:W48)</f>
        <v>0</v>
      </c>
      <c r="X49" s="197" t="str">
        <f>IF(W49=0,"OK","Virhe")</f>
        <v>OK</v>
      </c>
      <c r="Y49" s="199"/>
    </row>
    <row r="50" spans="2:23" ht="16.5" thickBot="1">
      <c r="B50" s="200"/>
      <c r="C50" s="201" t="s">
        <v>221</v>
      </c>
      <c r="D50" s="202"/>
      <c r="E50" s="203"/>
      <c r="F50" s="204"/>
      <c r="G50" s="422" t="s">
        <v>222</v>
      </c>
      <c r="H50" s="423"/>
      <c r="I50" s="424" t="s">
        <v>223</v>
      </c>
      <c r="J50" s="425"/>
      <c r="K50" s="424" t="s">
        <v>224</v>
      </c>
      <c r="L50" s="425"/>
      <c r="M50" s="424" t="s">
        <v>225</v>
      </c>
      <c r="N50" s="425"/>
      <c r="O50" s="424" t="s">
        <v>226</v>
      </c>
      <c r="P50" s="425"/>
      <c r="Q50" s="440" t="s">
        <v>380</v>
      </c>
      <c r="R50" s="441"/>
      <c r="T50" s="205"/>
      <c r="U50" s="206" t="s">
        <v>24</v>
      </c>
      <c r="V50" s="207"/>
      <c r="W50" s="172" t="s">
        <v>25</v>
      </c>
    </row>
    <row r="51" spans="2:35" ht="15.75">
      <c r="B51" s="344" t="s">
        <v>63</v>
      </c>
      <c r="C51" s="208" t="str">
        <f>IF(C45&gt;"",C45,"")</f>
        <v>Roni Kantola</v>
      </c>
      <c r="D51" s="208" t="str">
        <f>IF(C47&gt;"",C47,"")</f>
        <v>Janne  Pärssinen </v>
      </c>
      <c r="E51" s="209"/>
      <c r="F51" s="210"/>
      <c r="G51" s="442">
        <v>4</v>
      </c>
      <c r="H51" s="443"/>
      <c r="I51" s="444">
        <v>6</v>
      </c>
      <c r="J51" s="445"/>
      <c r="K51" s="444">
        <v>5</v>
      </c>
      <c r="L51" s="445"/>
      <c r="M51" s="444"/>
      <c r="N51" s="445"/>
      <c r="O51" s="428"/>
      <c r="P51" s="429"/>
      <c r="Q51" s="211">
        <f aca="true" t="shared" si="28" ref="Q51:Q56">IF(COUNT(G51:O51)=0,"",COUNTIF(G51:O51,"&gt;=0"))</f>
        <v>3</v>
      </c>
      <c r="R51" s="212">
        <f aca="true" t="shared" si="29" ref="R51:R56">IF(COUNT(G51:O51)=0,"",(IF(LEFT(G51,1)="-",1,0)+IF(LEFT(I51,1)="-",1,0)+IF(LEFT(K51,1)="-",1,0)+IF(LEFT(M51,1)="-",1,0)+IF(LEFT(O51,1)="-",1,0)))</f>
        <v>0</v>
      </c>
      <c r="S51" s="213"/>
      <c r="T51" s="214"/>
      <c r="U51" s="215">
        <f aca="true" t="shared" si="30" ref="U51:V56">+Z51+AB51+AD51+AF51+AH51</f>
        <v>33</v>
      </c>
      <c r="V51" s="216">
        <f t="shared" si="30"/>
        <v>15</v>
      </c>
      <c r="W51" s="217">
        <f aca="true" t="shared" si="31" ref="W51:W56">+U51-V51</f>
        <v>18</v>
      </c>
      <c r="Z51" s="218">
        <f aca="true" t="shared" si="32" ref="Z51:Z56">IF(G51="",0,IF(LEFT(G51,1)="-",ABS(G51),(IF(G51&gt;9,G51+2,11))))</f>
        <v>11</v>
      </c>
      <c r="AA51" s="219">
        <f aca="true" t="shared" si="33" ref="AA51:AA56">IF(G51="",0,IF(LEFT(G51,1)="-",(IF(ABS(G51)&gt;9,(ABS(G51)+2),11)),G51))</f>
        <v>4</v>
      </c>
      <c r="AB51" s="218">
        <f aca="true" t="shared" si="34" ref="AB51:AB56">IF(I51="",0,IF(LEFT(I51,1)="-",ABS(I51),(IF(I51&gt;9,I51+2,11))))</f>
        <v>11</v>
      </c>
      <c r="AC51" s="219">
        <f aca="true" t="shared" si="35" ref="AC51:AC56">IF(I51="",0,IF(LEFT(I51,1)="-",(IF(ABS(I51)&gt;9,(ABS(I51)+2),11)),I51))</f>
        <v>6</v>
      </c>
      <c r="AD51" s="218">
        <f aca="true" t="shared" si="36" ref="AD51:AD56">IF(K51="",0,IF(LEFT(K51,1)="-",ABS(K51),(IF(K51&gt;9,K51+2,11))))</f>
        <v>11</v>
      </c>
      <c r="AE51" s="219">
        <f aca="true" t="shared" si="37" ref="AE51:AE56">IF(K51="",0,IF(LEFT(K51,1)="-",(IF(ABS(K51)&gt;9,(ABS(K51)+2),11)),K51))</f>
        <v>5</v>
      </c>
      <c r="AF51" s="218">
        <f aca="true" t="shared" si="38" ref="AF51:AF56">IF(M51="",0,IF(LEFT(M51,1)="-",ABS(M51),(IF(M51&gt;9,M51+2,11))))</f>
        <v>0</v>
      </c>
      <c r="AG51" s="219">
        <f aca="true" t="shared" si="39" ref="AG51:AG56">IF(M51="",0,IF(LEFT(M51,1)="-",(IF(ABS(M51)&gt;9,(ABS(M51)+2),11)),M51))</f>
        <v>0</v>
      </c>
      <c r="AH51" s="218">
        <f aca="true" t="shared" si="40" ref="AH51:AH56">IF(O51="",0,IF(LEFT(O51,1)="-",ABS(O51),(IF(O51&gt;9,O51+2,11))))</f>
        <v>0</v>
      </c>
      <c r="AI51" s="219">
        <f aca="true" t="shared" si="41" ref="AI51:AI56">IF(O51="",0,IF(LEFT(O51,1)="-",(IF(ABS(O51)&gt;9,(ABS(O51)+2),11)),O51))</f>
        <v>0</v>
      </c>
    </row>
    <row r="52" spans="2:35" ht="15.75">
      <c r="B52" s="344" t="s">
        <v>59</v>
      </c>
      <c r="C52" s="208" t="str">
        <f>IF(C46&gt;"",C46,"")</f>
        <v>Anna Kirichenko</v>
      </c>
      <c r="D52" s="208" t="str">
        <f>IF(C48&gt;"",C48,"")</f>
        <v>Niko Pihajoki</v>
      </c>
      <c r="E52" s="220"/>
      <c r="F52" s="210"/>
      <c r="G52" s="446">
        <v>1</v>
      </c>
      <c r="H52" s="447"/>
      <c r="I52" s="446">
        <v>1</v>
      </c>
      <c r="J52" s="447"/>
      <c r="K52" s="446">
        <v>5</v>
      </c>
      <c r="L52" s="447"/>
      <c r="M52" s="446"/>
      <c r="N52" s="447"/>
      <c r="O52" s="446"/>
      <c r="P52" s="447"/>
      <c r="Q52" s="211">
        <f t="shared" si="28"/>
        <v>3</v>
      </c>
      <c r="R52" s="212">
        <f t="shared" si="29"/>
        <v>0</v>
      </c>
      <c r="S52" s="221"/>
      <c r="T52" s="222"/>
      <c r="U52" s="215">
        <f t="shared" si="30"/>
        <v>33</v>
      </c>
      <c r="V52" s="216">
        <f t="shared" si="30"/>
        <v>7</v>
      </c>
      <c r="W52" s="217">
        <f t="shared" si="31"/>
        <v>26</v>
      </c>
      <c r="Z52" s="223">
        <f t="shared" si="32"/>
        <v>11</v>
      </c>
      <c r="AA52" s="224">
        <f t="shared" si="33"/>
        <v>1</v>
      </c>
      <c r="AB52" s="223">
        <f t="shared" si="34"/>
        <v>11</v>
      </c>
      <c r="AC52" s="224">
        <f t="shared" si="35"/>
        <v>1</v>
      </c>
      <c r="AD52" s="223">
        <f t="shared" si="36"/>
        <v>11</v>
      </c>
      <c r="AE52" s="224">
        <f t="shared" si="37"/>
        <v>5</v>
      </c>
      <c r="AF52" s="223">
        <f t="shared" si="38"/>
        <v>0</v>
      </c>
      <c r="AG52" s="224">
        <f t="shared" si="39"/>
        <v>0</v>
      </c>
      <c r="AH52" s="223">
        <f t="shared" si="40"/>
        <v>0</v>
      </c>
      <c r="AI52" s="224">
        <f t="shared" si="41"/>
        <v>0</v>
      </c>
    </row>
    <row r="53" spans="2:35" ht="16.5" thickBot="1">
      <c r="B53" s="344" t="s">
        <v>68</v>
      </c>
      <c r="C53" s="201" t="str">
        <f>IF(C45&gt;"",C45,"")</f>
        <v>Roni Kantola</v>
      </c>
      <c r="D53" s="201" t="str">
        <f>IF(C48&gt;"",C48,"")</f>
        <v>Niko Pihajoki</v>
      </c>
      <c r="E53" s="203"/>
      <c r="F53" s="225"/>
      <c r="G53" s="438">
        <v>4</v>
      </c>
      <c r="H53" s="439"/>
      <c r="I53" s="438">
        <v>6</v>
      </c>
      <c r="J53" s="439"/>
      <c r="K53" s="438">
        <v>10</v>
      </c>
      <c r="L53" s="439"/>
      <c r="M53" s="438"/>
      <c r="N53" s="439"/>
      <c r="O53" s="438"/>
      <c r="P53" s="439"/>
      <c r="Q53" s="211">
        <f t="shared" si="28"/>
        <v>3</v>
      </c>
      <c r="R53" s="212">
        <f t="shared" si="29"/>
        <v>0</v>
      </c>
      <c r="S53" s="221"/>
      <c r="T53" s="222"/>
      <c r="U53" s="215">
        <f t="shared" si="30"/>
        <v>34</v>
      </c>
      <c r="V53" s="216">
        <f t="shared" si="30"/>
        <v>20</v>
      </c>
      <c r="W53" s="217">
        <f t="shared" si="31"/>
        <v>14</v>
      </c>
      <c r="Z53" s="223">
        <f t="shared" si="32"/>
        <v>11</v>
      </c>
      <c r="AA53" s="224">
        <f t="shared" si="33"/>
        <v>4</v>
      </c>
      <c r="AB53" s="223">
        <f t="shared" si="34"/>
        <v>11</v>
      </c>
      <c r="AC53" s="224">
        <f t="shared" si="35"/>
        <v>6</v>
      </c>
      <c r="AD53" s="223">
        <f t="shared" si="36"/>
        <v>12</v>
      </c>
      <c r="AE53" s="224">
        <f t="shared" si="37"/>
        <v>10</v>
      </c>
      <c r="AF53" s="223">
        <f t="shared" si="38"/>
        <v>0</v>
      </c>
      <c r="AG53" s="224">
        <f t="shared" si="39"/>
        <v>0</v>
      </c>
      <c r="AH53" s="223">
        <f t="shared" si="40"/>
        <v>0</v>
      </c>
      <c r="AI53" s="224">
        <f t="shared" si="41"/>
        <v>0</v>
      </c>
    </row>
    <row r="54" spans="2:35" ht="15.75">
      <c r="B54" s="344" t="s">
        <v>65</v>
      </c>
      <c r="C54" s="208" t="str">
        <f>IF(C46&gt;"",C46,"")</f>
        <v>Anna Kirichenko</v>
      </c>
      <c r="D54" s="208" t="str">
        <f>IF(C47&gt;"",C47,"")</f>
        <v>Janne  Pärssinen </v>
      </c>
      <c r="E54" s="209"/>
      <c r="F54" s="210"/>
      <c r="G54" s="444">
        <v>4</v>
      </c>
      <c r="H54" s="445"/>
      <c r="I54" s="444">
        <v>2</v>
      </c>
      <c r="J54" s="445"/>
      <c r="K54" s="444">
        <v>4</v>
      </c>
      <c r="L54" s="445"/>
      <c r="M54" s="444"/>
      <c r="N54" s="445"/>
      <c r="O54" s="444"/>
      <c r="P54" s="445"/>
      <c r="Q54" s="211">
        <f t="shared" si="28"/>
        <v>3</v>
      </c>
      <c r="R54" s="212">
        <f t="shared" si="29"/>
        <v>0</v>
      </c>
      <c r="S54" s="221"/>
      <c r="T54" s="222"/>
      <c r="U54" s="215">
        <f t="shared" si="30"/>
        <v>33</v>
      </c>
      <c r="V54" s="216">
        <f t="shared" si="30"/>
        <v>10</v>
      </c>
      <c r="W54" s="217">
        <f t="shared" si="31"/>
        <v>23</v>
      </c>
      <c r="Z54" s="223">
        <f t="shared" si="32"/>
        <v>11</v>
      </c>
      <c r="AA54" s="224">
        <f t="shared" si="33"/>
        <v>4</v>
      </c>
      <c r="AB54" s="223">
        <f t="shared" si="34"/>
        <v>11</v>
      </c>
      <c r="AC54" s="224">
        <f t="shared" si="35"/>
        <v>2</v>
      </c>
      <c r="AD54" s="223">
        <f t="shared" si="36"/>
        <v>11</v>
      </c>
      <c r="AE54" s="224">
        <f t="shared" si="37"/>
        <v>4</v>
      </c>
      <c r="AF54" s="223">
        <f t="shared" si="38"/>
        <v>0</v>
      </c>
      <c r="AG54" s="224">
        <f t="shared" si="39"/>
        <v>0</v>
      </c>
      <c r="AH54" s="223">
        <f t="shared" si="40"/>
        <v>0</v>
      </c>
      <c r="AI54" s="224">
        <f t="shared" si="41"/>
        <v>0</v>
      </c>
    </row>
    <row r="55" spans="2:35" ht="15.75">
      <c r="B55" s="344" t="s">
        <v>67</v>
      </c>
      <c r="C55" s="208" t="str">
        <f>IF(C45&gt;"",C45,"")</f>
        <v>Roni Kantola</v>
      </c>
      <c r="D55" s="208" t="str">
        <f>IF(C46&gt;"",C46,"")</f>
        <v>Anna Kirichenko</v>
      </c>
      <c r="E55" s="220"/>
      <c r="F55" s="210"/>
      <c r="G55" s="446">
        <v>6</v>
      </c>
      <c r="H55" s="447"/>
      <c r="I55" s="446">
        <v>9</v>
      </c>
      <c r="J55" s="447"/>
      <c r="K55" s="448">
        <v>5</v>
      </c>
      <c r="L55" s="449"/>
      <c r="M55" s="446"/>
      <c r="N55" s="447"/>
      <c r="O55" s="446"/>
      <c r="P55" s="447"/>
      <c r="Q55" s="211">
        <f t="shared" si="28"/>
        <v>3</v>
      </c>
      <c r="R55" s="212">
        <f t="shared" si="29"/>
        <v>0</v>
      </c>
      <c r="S55" s="221"/>
      <c r="T55" s="222"/>
      <c r="U55" s="215">
        <f t="shared" si="30"/>
        <v>33</v>
      </c>
      <c r="V55" s="216">
        <f t="shared" si="30"/>
        <v>20</v>
      </c>
      <c r="W55" s="217">
        <f t="shared" si="31"/>
        <v>13</v>
      </c>
      <c r="Z55" s="223">
        <f t="shared" si="32"/>
        <v>11</v>
      </c>
      <c r="AA55" s="224">
        <f t="shared" si="33"/>
        <v>6</v>
      </c>
      <c r="AB55" s="223">
        <f t="shared" si="34"/>
        <v>11</v>
      </c>
      <c r="AC55" s="224">
        <f t="shared" si="35"/>
        <v>9</v>
      </c>
      <c r="AD55" s="223">
        <f t="shared" si="36"/>
        <v>11</v>
      </c>
      <c r="AE55" s="224">
        <f t="shared" si="37"/>
        <v>5</v>
      </c>
      <c r="AF55" s="223">
        <f t="shared" si="38"/>
        <v>0</v>
      </c>
      <c r="AG55" s="224">
        <f t="shared" si="39"/>
        <v>0</v>
      </c>
      <c r="AH55" s="223">
        <f t="shared" si="40"/>
        <v>0</v>
      </c>
      <c r="AI55" s="224">
        <f t="shared" si="41"/>
        <v>0</v>
      </c>
    </row>
    <row r="56" spans="2:35" ht="16.5" thickBot="1">
      <c r="B56" s="345" t="s">
        <v>69</v>
      </c>
      <c r="C56" s="226" t="str">
        <f>IF(C47&gt;"",C47,"")</f>
        <v>Janne  Pärssinen </v>
      </c>
      <c r="D56" s="226" t="str">
        <f>IF(C48&gt;"",C48,"")</f>
        <v>Niko Pihajoki</v>
      </c>
      <c r="E56" s="227"/>
      <c r="F56" s="228"/>
      <c r="G56" s="450">
        <v>-8</v>
      </c>
      <c r="H56" s="451"/>
      <c r="I56" s="450">
        <v>-7</v>
      </c>
      <c r="J56" s="451"/>
      <c r="K56" s="450">
        <v>-4</v>
      </c>
      <c r="L56" s="451"/>
      <c r="M56" s="450"/>
      <c r="N56" s="451"/>
      <c r="O56" s="450"/>
      <c r="P56" s="451"/>
      <c r="Q56" s="229">
        <f t="shared" si="28"/>
        <v>0</v>
      </c>
      <c r="R56" s="230">
        <f t="shared" si="29"/>
        <v>3</v>
      </c>
      <c r="S56" s="231"/>
      <c r="T56" s="232"/>
      <c r="U56" s="215">
        <f t="shared" si="30"/>
        <v>19</v>
      </c>
      <c r="V56" s="216">
        <f t="shared" si="30"/>
        <v>33</v>
      </c>
      <c r="W56" s="217">
        <f t="shared" si="31"/>
        <v>-14</v>
      </c>
      <c r="Z56" s="233">
        <f t="shared" si="32"/>
        <v>8</v>
      </c>
      <c r="AA56" s="234">
        <f t="shared" si="33"/>
        <v>11</v>
      </c>
      <c r="AB56" s="233">
        <f t="shared" si="34"/>
        <v>7</v>
      </c>
      <c r="AC56" s="234">
        <f t="shared" si="35"/>
        <v>11</v>
      </c>
      <c r="AD56" s="233">
        <f t="shared" si="36"/>
        <v>4</v>
      </c>
      <c r="AE56" s="234">
        <f t="shared" si="37"/>
        <v>11</v>
      </c>
      <c r="AF56" s="233">
        <f t="shared" si="38"/>
        <v>0</v>
      </c>
      <c r="AG56" s="234">
        <f t="shared" si="39"/>
        <v>0</v>
      </c>
      <c r="AH56" s="233">
        <f t="shared" si="40"/>
        <v>0</v>
      </c>
      <c r="AI56" s="234">
        <f t="shared" si="41"/>
        <v>0</v>
      </c>
    </row>
    <row r="57" ht="16.5" thickBot="1" thickTop="1"/>
    <row r="58" spans="2:20" ht="16.5" thickTop="1">
      <c r="B58" s="151"/>
      <c r="C58" s="410" t="str">
        <f>IF(Nimet!C49="","",Nimet!C1)</f>
        <v>PT 75 Kansalliset</v>
      </c>
      <c r="D58" s="410"/>
      <c r="E58" s="153"/>
      <c r="F58" s="152"/>
      <c r="G58" s="154"/>
      <c r="H58" s="153"/>
      <c r="I58" s="155"/>
      <c r="J58" s="156"/>
      <c r="K58" s="411" t="s">
        <v>238</v>
      </c>
      <c r="L58" s="411"/>
      <c r="M58" s="411"/>
      <c r="N58" s="412"/>
      <c r="O58" s="157"/>
      <c r="P58" s="158"/>
      <c r="Q58" s="410" t="s">
        <v>331</v>
      </c>
      <c r="R58" s="410"/>
      <c r="S58" s="410"/>
      <c r="T58" s="413"/>
    </row>
    <row r="59" spans="2:20" ht="16.5" thickBot="1">
      <c r="B59" s="161"/>
      <c r="C59" s="162"/>
      <c r="D59" s="163" t="s">
        <v>488</v>
      </c>
      <c r="E59" s="414"/>
      <c r="F59" s="414"/>
      <c r="G59" s="415"/>
      <c r="H59" s="416" t="s">
        <v>15</v>
      </c>
      <c r="I59" s="417"/>
      <c r="J59" s="417"/>
      <c r="K59" s="418" t="s">
        <v>209</v>
      </c>
      <c r="L59" s="418"/>
      <c r="M59" s="418"/>
      <c r="N59" s="419"/>
      <c r="O59" s="164" t="s">
        <v>16</v>
      </c>
      <c r="P59" s="165"/>
      <c r="Q59" s="420" t="s">
        <v>579</v>
      </c>
      <c r="R59" s="420"/>
      <c r="S59" s="420"/>
      <c r="T59" s="421"/>
    </row>
    <row r="60" spans="2:23" ht="16.5" thickTop="1">
      <c r="B60" s="166"/>
      <c r="C60" s="167" t="s">
        <v>17</v>
      </c>
      <c r="D60" s="168" t="s">
        <v>18</v>
      </c>
      <c r="E60" s="426" t="s">
        <v>78</v>
      </c>
      <c r="F60" s="427"/>
      <c r="G60" s="426" t="s">
        <v>19</v>
      </c>
      <c r="H60" s="427"/>
      <c r="I60" s="426" t="s">
        <v>20</v>
      </c>
      <c r="J60" s="427"/>
      <c r="K60" s="426" t="s">
        <v>14</v>
      </c>
      <c r="L60" s="427"/>
      <c r="M60" s="426"/>
      <c r="N60" s="427"/>
      <c r="O60" s="169" t="s">
        <v>165</v>
      </c>
      <c r="P60" s="244" t="s">
        <v>21</v>
      </c>
      <c r="Q60" s="170" t="s">
        <v>22</v>
      </c>
      <c r="R60" s="171"/>
      <c r="S60" s="436" t="s">
        <v>23</v>
      </c>
      <c r="T60" s="437"/>
      <c r="U60" s="430" t="s">
        <v>24</v>
      </c>
      <c r="V60" s="431"/>
      <c r="W60" s="172" t="s">
        <v>25</v>
      </c>
    </row>
    <row r="61" spans="1:23" ht="15.75">
      <c r="A61" s="252">
        <v>69</v>
      </c>
      <c r="B61" s="173" t="s">
        <v>78</v>
      </c>
      <c r="C61" s="174" t="str">
        <f>IF(A61="","",INDEX(Nimet!$B$6:$B$230,A61))</f>
        <v>Sami Ruohonen</v>
      </c>
      <c r="D61" s="174" t="str">
        <f>IF(A61="","",INDEX(Nimet!$C$6:$C$230,A61))</f>
        <v>KoKa</v>
      </c>
      <c r="E61" s="175"/>
      <c r="F61" s="176"/>
      <c r="G61" s="177">
        <f>+Q71</f>
        <v>3</v>
      </c>
      <c r="H61" s="178">
        <f>+R71</f>
        <v>1</v>
      </c>
      <c r="I61" s="177">
        <f>Q67</f>
        <v>3</v>
      </c>
      <c r="J61" s="178">
        <f>R67</f>
        <v>0</v>
      </c>
      <c r="K61" s="177">
        <f>Q69</f>
      </c>
      <c r="L61" s="178">
        <f>R69</f>
      </c>
      <c r="M61" s="177"/>
      <c r="N61" s="178"/>
      <c r="O61" s="179">
        <f>IF(SUM(E61:N61)=0,"",COUNTIF(F61:F64,"3"))</f>
        <v>2</v>
      </c>
      <c r="P61" s="180">
        <f>IF(SUM(F61:O61)=0,"",COUNTIF(E61:E64,"3"))</f>
        <v>0</v>
      </c>
      <c r="Q61" s="181">
        <f>IF(SUM(E61:N61)=0,"",SUM(F61:F64))</f>
        <v>6</v>
      </c>
      <c r="R61" s="182">
        <f>IF(SUM(E61:N61)=0,"",SUM(E61:E64))</f>
        <v>1</v>
      </c>
      <c r="S61" s="432">
        <v>1</v>
      </c>
      <c r="T61" s="433"/>
      <c r="U61" s="183">
        <f>+U67+U69+U71</f>
        <v>72</v>
      </c>
      <c r="V61" s="183">
        <f>+V67+V69+V71</f>
        <v>35</v>
      </c>
      <c r="W61" s="184">
        <f>+U61-V61</f>
        <v>37</v>
      </c>
    </row>
    <row r="62" spans="1:23" ht="15.75">
      <c r="A62" s="252">
        <v>46</v>
      </c>
      <c r="B62" s="185" t="s">
        <v>19</v>
      </c>
      <c r="C62" s="174" t="str">
        <f>IF(A62="","",INDEX(Nimet!$B$6:$B$230,A62))</f>
        <v>Patrik  Rissanen</v>
      </c>
      <c r="D62" s="174" t="str">
        <f>IF(A62="","",INDEX(Nimet!$C$6:$C$230,A62))</f>
        <v>KuPTS</v>
      </c>
      <c r="E62" s="186">
        <f>+R71</f>
        <v>1</v>
      </c>
      <c r="F62" s="187">
        <f>+Q71</f>
        <v>3</v>
      </c>
      <c r="G62" s="188"/>
      <c r="H62" s="189"/>
      <c r="I62" s="186">
        <f>Q70</f>
        <v>3</v>
      </c>
      <c r="J62" s="187">
        <f>R70</f>
        <v>0</v>
      </c>
      <c r="K62" s="186">
        <f>Q68</f>
      </c>
      <c r="L62" s="187">
        <f>R68</f>
      </c>
      <c r="M62" s="186"/>
      <c r="N62" s="187"/>
      <c r="O62" s="179">
        <f>IF(SUM(E62:N62)=0,"",COUNTIF(H61:H64,"3"))</f>
        <v>1</v>
      </c>
      <c r="P62" s="180">
        <f>IF(SUM(F62:O62)=0,"",COUNTIF(G61:G64,"3"))</f>
        <v>1</v>
      </c>
      <c r="Q62" s="181">
        <f>IF(SUM(E62:N62)=0,"",SUM(H61:H64))</f>
        <v>4</v>
      </c>
      <c r="R62" s="182">
        <f>IF(SUM(E62:N62)=0,"",SUM(G61:G64))</f>
        <v>3</v>
      </c>
      <c r="S62" s="432">
        <v>2</v>
      </c>
      <c r="T62" s="433"/>
      <c r="U62" s="183">
        <f>+U68+U70+V71</f>
        <v>61</v>
      </c>
      <c r="V62" s="183">
        <f>+V68+V70+U71</f>
        <v>50</v>
      </c>
      <c r="W62" s="184">
        <f>+U62-V62</f>
        <v>11</v>
      </c>
    </row>
    <row r="63" spans="1:23" ht="15.75">
      <c r="A63" s="252">
        <v>21</v>
      </c>
      <c r="B63" s="185" t="s">
        <v>20</v>
      </c>
      <c r="C63" s="174" t="str">
        <f>IF(A63="","",INDEX(Nimet!$B$6:$B$230,A63))</f>
        <v>Emil Laakso</v>
      </c>
      <c r="D63" s="174" t="str">
        <f>IF(A63="","",INDEX(Nimet!$C$6:$C$230,A63))</f>
        <v>PT 75</v>
      </c>
      <c r="E63" s="186">
        <f>+R67</f>
        <v>0</v>
      </c>
      <c r="F63" s="187">
        <f>+Q67</f>
        <v>3</v>
      </c>
      <c r="G63" s="186">
        <f>R70</f>
        <v>0</v>
      </c>
      <c r="H63" s="187">
        <f>Q70</f>
        <v>3</v>
      </c>
      <c r="I63" s="188"/>
      <c r="J63" s="189"/>
      <c r="K63" s="186">
        <f>Q72</f>
      </c>
      <c r="L63" s="187">
        <f>R72</f>
      </c>
      <c r="M63" s="186"/>
      <c r="N63" s="187"/>
      <c r="O63" s="179">
        <f>IF(SUM(E63:N63)=0,"",COUNTIF(J61:J64,"3"))</f>
        <v>0</v>
      </c>
      <c r="P63" s="180">
        <f>IF(SUM(F63:O63)=0,"",COUNTIF(I61:I64,"3"))</f>
        <v>2</v>
      </c>
      <c r="Q63" s="181">
        <f>IF(SUM(E63:N63)=0,"",SUM(J61:J64))</f>
        <v>0</v>
      </c>
      <c r="R63" s="182">
        <f>IF(SUM(E63:N63)=0,"",SUM(I61:I64))</f>
        <v>6</v>
      </c>
      <c r="S63" s="432">
        <v>3</v>
      </c>
      <c r="T63" s="433"/>
      <c r="U63" s="183">
        <f>+V67+V70+U72</f>
        <v>18</v>
      </c>
      <c r="V63" s="183">
        <f>+U67+U70+V72</f>
        <v>66</v>
      </c>
      <c r="W63" s="184">
        <f>+U63-V63</f>
        <v>-48</v>
      </c>
    </row>
    <row r="64" spans="1:23" ht="16.5" thickBot="1">
      <c r="A64" s="252"/>
      <c r="B64" s="185" t="s">
        <v>14</v>
      </c>
      <c r="C64" s="174">
        <f>IF(A64="","",INDEX(Nimet!$B$6:$B$230,A64))</f>
      </c>
      <c r="D64" s="174">
        <f>IF(A64="","",INDEX(Nimet!$C$6:$C$230,A64))</f>
      </c>
      <c r="E64" s="186">
        <f>R69</f>
      </c>
      <c r="F64" s="187">
        <f>Q69</f>
      </c>
      <c r="G64" s="186">
        <f>R68</f>
      </c>
      <c r="H64" s="187">
        <f>Q68</f>
      </c>
      <c r="I64" s="186">
        <f>R72</f>
      </c>
      <c r="J64" s="187">
        <f>Q72</f>
      </c>
      <c r="K64" s="188"/>
      <c r="L64" s="189"/>
      <c r="M64" s="186"/>
      <c r="N64" s="187"/>
      <c r="O64" s="179">
        <f>IF(SUM(E64:N64)=0,"",COUNTIF(L61:L64,"3"))</f>
      </c>
      <c r="P64" s="180">
        <f>IF(SUM(F64:O64)=0,"",COUNTIF(K61:K64,"3"))</f>
      </c>
      <c r="Q64" s="181">
        <f>IF(SUM(E64:N65)=0,"",SUM(L61:L64))</f>
      </c>
      <c r="R64" s="182">
        <f>IF(SUM(E64:N64)=0,"",SUM(K61:K64))</f>
      </c>
      <c r="S64" s="434"/>
      <c r="T64" s="435"/>
      <c r="U64" s="183">
        <f>+V68+V69+V72</f>
        <v>0</v>
      </c>
      <c r="V64" s="183">
        <f>+U68+U69+U72</f>
        <v>0</v>
      </c>
      <c r="W64" s="184">
        <f>+U64-V64</f>
        <v>0</v>
      </c>
    </row>
    <row r="65" spans="2:25" ht="16.5" thickTop="1">
      <c r="B65" s="190"/>
      <c r="C65" s="191" t="s">
        <v>219</v>
      </c>
      <c r="D65" s="192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4"/>
      <c r="T65" s="195"/>
      <c r="U65" s="196"/>
      <c r="V65" s="197" t="s">
        <v>220</v>
      </c>
      <c r="W65" s="198">
        <f>SUM(W61:W64)</f>
        <v>0</v>
      </c>
      <c r="X65" s="197" t="str">
        <f>IF(W65=0,"OK","Virhe")</f>
        <v>OK</v>
      </c>
      <c r="Y65" s="199"/>
    </row>
    <row r="66" spans="2:23" ht="16.5" thickBot="1">
      <c r="B66" s="200"/>
      <c r="C66" s="201" t="s">
        <v>221</v>
      </c>
      <c r="D66" s="202"/>
      <c r="E66" s="203"/>
      <c r="F66" s="204"/>
      <c r="G66" s="422" t="s">
        <v>222</v>
      </c>
      <c r="H66" s="423"/>
      <c r="I66" s="424" t="s">
        <v>223</v>
      </c>
      <c r="J66" s="425"/>
      <c r="K66" s="424" t="s">
        <v>224</v>
      </c>
      <c r="L66" s="425"/>
      <c r="M66" s="424" t="s">
        <v>225</v>
      </c>
      <c r="N66" s="425"/>
      <c r="O66" s="424" t="s">
        <v>226</v>
      </c>
      <c r="P66" s="425"/>
      <c r="Q66" s="440" t="s">
        <v>380</v>
      </c>
      <c r="R66" s="441"/>
      <c r="T66" s="205"/>
      <c r="U66" s="206" t="s">
        <v>24</v>
      </c>
      <c r="V66" s="207"/>
      <c r="W66" s="172" t="s">
        <v>25</v>
      </c>
    </row>
    <row r="67" spans="2:35" ht="15.75">
      <c r="B67" s="344" t="s">
        <v>63</v>
      </c>
      <c r="C67" s="208" t="str">
        <f>IF(C61&gt;"",C61,"")</f>
        <v>Sami Ruohonen</v>
      </c>
      <c r="D67" s="208" t="str">
        <f>IF(C63&gt;"",C63,"")</f>
        <v>Emil Laakso</v>
      </c>
      <c r="E67" s="209"/>
      <c r="F67" s="210"/>
      <c r="G67" s="442">
        <v>4</v>
      </c>
      <c r="H67" s="443"/>
      <c r="I67" s="444">
        <v>2</v>
      </c>
      <c r="J67" s="445"/>
      <c r="K67" s="444">
        <v>1</v>
      </c>
      <c r="L67" s="445"/>
      <c r="M67" s="444"/>
      <c r="N67" s="445"/>
      <c r="O67" s="428"/>
      <c r="P67" s="429"/>
      <c r="Q67" s="211">
        <f aca="true" t="shared" si="42" ref="Q67:Q72">IF(COUNT(G67:O67)=0,"",COUNTIF(G67:O67,"&gt;=0"))</f>
        <v>3</v>
      </c>
      <c r="R67" s="212">
        <f aca="true" t="shared" si="43" ref="R67:R72">IF(COUNT(G67:O67)=0,"",(IF(LEFT(G67,1)="-",1,0)+IF(LEFT(I67,1)="-",1,0)+IF(LEFT(K67,1)="-",1,0)+IF(LEFT(M67,1)="-",1,0)+IF(LEFT(O67,1)="-",1,0)))</f>
        <v>0</v>
      </c>
      <c r="S67" s="213"/>
      <c r="T67" s="214"/>
      <c r="U67" s="215">
        <f aca="true" t="shared" si="44" ref="U67:V72">+Z67+AB67+AD67+AF67+AH67</f>
        <v>33</v>
      </c>
      <c r="V67" s="216">
        <f t="shared" si="44"/>
        <v>7</v>
      </c>
      <c r="W67" s="217">
        <f aca="true" t="shared" si="45" ref="W67:W72">+U67-V67</f>
        <v>26</v>
      </c>
      <c r="Z67" s="218">
        <f aca="true" t="shared" si="46" ref="Z67:Z72">IF(G67="",0,IF(LEFT(G67,1)="-",ABS(G67),(IF(G67&gt;9,G67+2,11))))</f>
        <v>11</v>
      </c>
      <c r="AA67" s="219">
        <f aca="true" t="shared" si="47" ref="AA67:AA72">IF(G67="",0,IF(LEFT(G67,1)="-",(IF(ABS(G67)&gt;9,(ABS(G67)+2),11)),G67))</f>
        <v>4</v>
      </c>
      <c r="AB67" s="218">
        <f aca="true" t="shared" si="48" ref="AB67:AB72">IF(I67="",0,IF(LEFT(I67,1)="-",ABS(I67),(IF(I67&gt;9,I67+2,11))))</f>
        <v>11</v>
      </c>
      <c r="AC67" s="219">
        <f aca="true" t="shared" si="49" ref="AC67:AC72">IF(I67="",0,IF(LEFT(I67,1)="-",(IF(ABS(I67)&gt;9,(ABS(I67)+2),11)),I67))</f>
        <v>2</v>
      </c>
      <c r="AD67" s="218">
        <f aca="true" t="shared" si="50" ref="AD67:AD72">IF(K67="",0,IF(LEFT(K67,1)="-",ABS(K67),(IF(K67&gt;9,K67+2,11))))</f>
        <v>11</v>
      </c>
      <c r="AE67" s="219">
        <f aca="true" t="shared" si="51" ref="AE67:AE72">IF(K67="",0,IF(LEFT(K67,1)="-",(IF(ABS(K67)&gt;9,(ABS(K67)+2),11)),K67))</f>
        <v>1</v>
      </c>
      <c r="AF67" s="218">
        <f aca="true" t="shared" si="52" ref="AF67:AF72">IF(M67="",0,IF(LEFT(M67,1)="-",ABS(M67),(IF(M67&gt;9,M67+2,11))))</f>
        <v>0</v>
      </c>
      <c r="AG67" s="219">
        <f aca="true" t="shared" si="53" ref="AG67:AG72">IF(M67="",0,IF(LEFT(M67,1)="-",(IF(ABS(M67)&gt;9,(ABS(M67)+2),11)),M67))</f>
        <v>0</v>
      </c>
      <c r="AH67" s="218">
        <f aca="true" t="shared" si="54" ref="AH67:AH72">IF(O67="",0,IF(LEFT(O67,1)="-",ABS(O67),(IF(O67&gt;9,O67+2,11))))</f>
        <v>0</v>
      </c>
      <c r="AI67" s="219">
        <f aca="true" t="shared" si="55" ref="AI67:AI72">IF(O67="",0,IF(LEFT(O67,1)="-",(IF(ABS(O67)&gt;9,(ABS(O67)+2),11)),O67))</f>
        <v>0</v>
      </c>
    </row>
    <row r="68" spans="2:35" ht="15.75">
      <c r="B68" s="344" t="s">
        <v>59</v>
      </c>
      <c r="C68" s="208" t="str">
        <f>IF(C62&gt;"",C62,"")</f>
        <v>Patrik  Rissanen</v>
      </c>
      <c r="D68" s="208">
        <f>IF(C64&gt;"",C64,"")</f>
      </c>
      <c r="E68" s="220"/>
      <c r="F68" s="210"/>
      <c r="G68" s="446"/>
      <c r="H68" s="447"/>
      <c r="I68" s="446"/>
      <c r="J68" s="447"/>
      <c r="K68" s="446"/>
      <c r="L68" s="447"/>
      <c r="M68" s="446"/>
      <c r="N68" s="447"/>
      <c r="O68" s="446"/>
      <c r="P68" s="447"/>
      <c r="Q68" s="211">
        <f t="shared" si="42"/>
      </c>
      <c r="R68" s="212">
        <f t="shared" si="43"/>
      </c>
      <c r="S68" s="221"/>
      <c r="T68" s="222"/>
      <c r="U68" s="215">
        <f t="shared" si="44"/>
        <v>0</v>
      </c>
      <c r="V68" s="216">
        <f t="shared" si="44"/>
        <v>0</v>
      </c>
      <c r="W68" s="217">
        <f t="shared" si="45"/>
        <v>0</v>
      </c>
      <c r="Z68" s="223">
        <f t="shared" si="46"/>
        <v>0</v>
      </c>
      <c r="AA68" s="224">
        <f t="shared" si="47"/>
        <v>0</v>
      </c>
      <c r="AB68" s="223">
        <f t="shared" si="48"/>
        <v>0</v>
      </c>
      <c r="AC68" s="224">
        <f t="shared" si="49"/>
        <v>0</v>
      </c>
      <c r="AD68" s="223">
        <f t="shared" si="50"/>
        <v>0</v>
      </c>
      <c r="AE68" s="224">
        <f t="shared" si="51"/>
        <v>0</v>
      </c>
      <c r="AF68" s="223">
        <f t="shared" si="52"/>
        <v>0</v>
      </c>
      <c r="AG68" s="224">
        <f t="shared" si="53"/>
        <v>0</v>
      </c>
      <c r="AH68" s="223">
        <f t="shared" si="54"/>
        <v>0</v>
      </c>
      <c r="AI68" s="224">
        <f t="shared" si="55"/>
        <v>0</v>
      </c>
    </row>
    <row r="69" spans="2:35" ht="16.5" thickBot="1">
      <c r="B69" s="344" t="s">
        <v>68</v>
      </c>
      <c r="C69" s="201" t="str">
        <f>IF(C61&gt;"",C61,"")</f>
        <v>Sami Ruohonen</v>
      </c>
      <c r="D69" s="201">
        <f>IF(C64&gt;"",C64,"")</f>
      </c>
      <c r="E69" s="203"/>
      <c r="F69" s="225"/>
      <c r="G69" s="438"/>
      <c r="H69" s="439"/>
      <c r="I69" s="438"/>
      <c r="J69" s="439"/>
      <c r="K69" s="438"/>
      <c r="L69" s="439"/>
      <c r="M69" s="438"/>
      <c r="N69" s="439"/>
      <c r="O69" s="438"/>
      <c r="P69" s="439"/>
      <c r="Q69" s="211">
        <f t="shared" si="42"/>
      </c>
      <c r="R69" s="212">
        <f t="shared" si="43"/>
      </c>
      <c r="S69" s="221"/>
      <c r="T69" s="222"/>
      <c r="U69" s="215">
        <f t="shared" si="44"/>
        <v>0</v>
      </c>
      <c r="V69" s="216">
        <f t="shared" si="44"/>
        <v>0</v>
      </c>
      <c r="W69" s="217">
        <f t="shared" si="45"/>
        <v>0</v>
      </c>
      <c r="Z69" s="223">
        <f t="shared" si="46"/>
        <v>0</v>
      </c>
      <c r="AA69" s="224">
        <f t="shared" si="47"/>
        <v>0</v>
      </c>
      <c r="AB69" s="223">
        <f t="shared" si="48"/>
        <v>0</v>
      </c>
      <c r="AC69" s="224">
        <f t="shared" si="49"/>
        <v>0</v>
      </c>
      <c r="AD69" s="223">
        <f t="shared" si="50"/>
        <v>0</v>
      </c>
      <c r="AE69" s="224">
        <f t="shared" si="51"/>
        <v>0</v>
      </c>
      <c r="AF69" s="223">
        <f t="shared" si="52"/>
        <v>0</v>
      </c>
      <c r="AG69" s="224">
        <f t="shared" si="53"/>
        <v>0</v>
      </c>
      <c r="AH69" s="223">
        <f t="shared" si="54"/>
        <v>0</v>
      </c>
      <c r="AI69" s="224">
        <f t="shared" si="55"/>
        <v>0</v>
      </c>
    </row>
    <row r="70" spans="2:35" ht="15.75">
      <c r="B70" s="344" t="s">
        <v>65</v>
      </c>
      <c r="C70" s="208" t="str">
        <f>IF(C62&gt;"",C62,"")</f>
        <v>Patrik  Rissanen</v>
      </c>
      <c r="D70" s="208" t="str">
        <f>IF(C63&gt;"",C63,"")</f>
        <v>Emil Laakso</v>
      </c>
      <c r="E70" s="209"/>
      <c r="F70" s="210"/>
      <c r="G70" s="444">
        <v>5</v>
      </c>
      <c r="H70" s="445"/>
      <c r="I70" s="444">
        <v>2</v>
      </c>
      <c r="J70" s="445"/>
      <c r="K70" s="444">
        <v>4</v>
      </c>
      <c r="L70" s="445"/>
      <c r="M70" s="444"/>
      <c r="N70" s="445"/>
      <c r="O70" s="444"/>
      <c r="P70" s="445"/>
      <c r="Q70" s="211">
        <f t="shared" si="42"/>
        <v>3</v>
      </c>
      <c r="R70" s="212">
        <f t="shared" si="43"/>
        <v>0</v>
      </c>
      <c r="S70" s="221"/>
      <c r="T70" s="222"/>
      <c r="U70" s="215">
        <f t="shared" si="44"/>
        <v>33</v>
      </c>
      <c r="V70" s="216">
        <f t="shared" si="44"/>
        <v>11</v>
      </c>
      <c r="W70" s="217">
        <f t="shared" si="45"/>
        <v>22</v>
      </c>
      <c r="Z70" s="223">
        <f t="shared" si="46"/>
        <v>11</v>
      </c>
      <c r="AA70" s="224">
        <f t="shared" si="47"/>
        <v>5</v>
      </c>
      <c r="AB70" s="223">
        <f t="shared" si="48"/>
        <v>11</v>
      </c>
      <c r="AC70" s="224">
        <f t="shared" si="49"/>
        <v>2</v>
      </c>
      <c r="AD70" s="223">
        <f t="shared" si="50"/>
        <v>11</v>
      </c>
      <c r="AE70" s="224">
        <f t="shared" si="51"/>
        <v>4</v>
      </c>
      <c r="AF70" s="223">
        <f t="shared" si="52"/>
        <v>0</v>
      </c>
      <c r="AG70" s="224">
        <f t="shared" si="53"/>
        <v>0</v>
      </c>
      <c r="AH70" s="223">
        <f t="shared" si="54"/>
        <v>0</v>
      </c>
      <c r="AI70" s="224">
        <f t="shared" si="55"/>
        <v>0</v>
      </c>
    </row>
    <row r="71" spans="2:35" ht="15.75">
      <c r="B71" s="344" t="s">
        <v>67</v>
      </c>
      <c r="C71" s="208" t="str">
        <f>IF(C61&gt;"",C61,"")</f>
        <v>Sami Ruohonen</v>
      </c>
      <c r="D71" s="208" t="str">
        <f>IF(C62&gt;"",C62,"")</f>
        <v>Patrik  Rissanen</v>
      </c>
      <c r="E71" s="220"/>
      <c r="F71" s="210"/>
      <c r="G71" s="446">
        <v>6</v>
      </c>
      <c r="H71" s="447"/>
      <c r="I71" s="446">
        <v>5</v>
      </c>
      <c r="J71" s="447"/>
      <c r="K71" s="448">
        <v>-6</v>
      </c>
      <c r="L71" s="449"/>
      <c r="M71" s="446">
        <v>6</v>
      </c>
      <c r="N71" s="447"/>
      <c r="O71" s="446"/>
      <c r="P71" s="447"/>
      <c r="Q71" s="211">
        <f t="shared" si="42"/>
        <v>3</v>
      </c>
      <c r="R71" s="212">
        <f t="shared" si="43"/>
        <v>1</v>
      </c>
      <c r="S71" s="221"/>
      <c r="T71" s="222"/>
      <c r="U71" s="215">
        <f t="shared" si="44"/>
        <v>39</v>
      </c>
      <c r="V71" s="216">
        <f t="shared" si="44"/>
        <v>28</v>
      </c>
      <c r="W71" s="217">
        <f t="shared" si="45"/>
        <v>11</v>
      </c>
      <c r="Z71" s="223">
        <f t="shared" si="46"/>
        <v>11</v>
      </c>
      <c r="AA71" s="224">
        <f t="shared" si="47"/>
        <v>6</v>
      </c>
      <c r="AB71" s="223">
        <f t="shared" si="48"/>
        <v>11</v>
      </c>
      <c r="AC71" s="224">
        <f t="shared" si="49"/>
        <v>5</v>
      </c>
      <c r="AD71" s="223">
        <f t="shared" si="50"/>
        <v>6</v>
      </c>
      <c r="AE71" s="224">
        <f t="shared" si="51"/>
        <v>11</v>
      </c>
      <c r="AF71" s="223">
        <f t="shared" si="52"/>
        <v>11</v>
      </c>
      <c r="AG71" s="224">
        <f t="shared" si="53"/>
        <v>6</v>
      </c>
      <c r="AH71" s="223">
        <f t="shared" si="54"/>
        <v>0</v>
      </c>
      <c r="AI71" s="224">
        <f t="shared" si="55"/>
        <v>0</v>
      </c>
    </row>
    <row r="72" spans="2:35" ht="16.5" thickBot="1">
      <c r="B72" s="345" t="s">
        <v>69</v>
      </c>
      <c r="C72" s="226" t="str">
        <f>IF(C63&gt;"",C63,"")</f>
        <v>Emil Laakso</v>
      </c>
      <c r="D72" s="226">
        <f>IF(C64&gt;"",C64,"")</f>
      </c>
      <c r="E72" s="227"/>
      <c r="F72" s="228"/>
      <c r="G72" s="450"/>
      <c r="H72" s="451"/>
      <c r="I72" s="450"/>
      <c r="J72" s="451"/>
      <c r="K72" s="450"/>
      <c r="L72" s="451"/>
      <c r="M72" s="450"/>
      <c r="N72" s="451"/>
      <c r="O72" s="450"/>
      <c r="P72" s="451"/>
      <c r="Q72" s="229">
        <f t="shared" si="42"/>
      </c>
      <c r="R72" s="230">
        <f t="shared" si="43"/>
      </c>
      <c r="S72" s="231"/>
      <c r="T72" s="232"/>
      <c r="U72" s="215">
        <f t="shared" si="44"/>
        <v>0</v>
      </c>
      <c r="V72" s="216">
        <f t="shared" si="44"/>
        <v>0</v>
      </c>
      <c r="W72" s="217">
        <f t="shared" si="45"/>
        <v>0</v>
      </c>
      <c r="Z72" s="233">
        <f t="shared" si="46"/>
        <v>0</v>
      </c>
      <c r="AA72" s="234">
        <f t="shared" si="47"/>
        <v>0</v>
      </c>
      <c r="AB72" s="233">
        <f t="shared" si="48"/>
        <v>0</v>
      </c>
      <c r="AC72" s="234">
        <f t="shared" si="49"/>
        <v>0</v>
      </c>
      <c r="AD72" s="233">
        <f t="shared" si="50"/>
        <v>0</v>
      </c>
      <c r="AE72" s="234">
        <f t="shared" si="51"/>
        <v>0</v>
      </c>
      <c r="AF72" s="233">
        <f t="shared" si="52"/>
        <v>0</v>
      </c>
      <c r="AG72" s="234">
        <f t="shared" si="53"/>
        <v>0</v>
      </c>
      <c r="AH72" s="233">
        <f t="shared" si="54"/>
        <v>0</v>
      </c>
      <c r="AI72" s="234">
        <f t="shared" si="55"/>
        <v>0</v>
      </c>
    </row>
  </sheetData>
  <mergeCells count="216">
    <mergeCell ref="C2:D2"/>
    <mergeCell ref="K2:N2"/>
    <mergeCell ref="Q2:T2"/>
    <mergeCell ref="E3:G3"/>
    <mergeCell ref="H3:J3"/>
    <mergeCell ref="K3:N3"/>
    <mergeCell ref="Q3:T3"/>
    <mergeCell ref="E4:F4"/>
    <mergeCell ref="G4:H4"/>
    <mergeCell ref="I4:J4"/>
    <mergeCell ref="K4:L4"/>
    <mergeCell ref="M4:N4"/>
    <mergeCell ref="S4:T4"/>
    <mergeCell ref="U4:V4"/>
    <mergeCell ref="S5:T5"/>
    <mergeCell ref="S6:T6"/>
    <mergeCell ref="S7:T7"/>
    <mergeCell ref="S8:T8"/>
    <mergeCell ref="G10:H10"/>
    <mergeCell ref="I10:J10"/>
    <mergeCell ref="K10:L10"/>
    <mergeCell ref="M10:N10"/>
    <mergeCell ref="O10:P10"/>
    <mergeCell ref="Q10:R10"/>
    <mergeCell ref="G11:H11"/>
    <mergeCell ref="I11:J11"/>
    <mergeCell ref="K11:L11"/>
    <mergeCell ref="M11:N11"/>
    <mergeCell ref="O11:P11"/>
    <mergeCell ref="G12:H12"/>
    <mergeCell ref="I12:J12"/>
    <mergeCell ref="K12:L12"/>
    <mergeCell ref="M12:N12"/>
    <mergeCell ref="O12:P12"/>
    <mergeCell ref="G13:H13"/>
    <mergeCell ref="I13:J13"/>
    <mergeCell ref="K13:L13"/>
    <mergeCell ref="M13:N13"/>
    <mergeCell ref="O13:P13"/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G16:H16"/>
    <mergeCell ref="I16:J16"/>
    <mergeCell ref="K16:L16"/>
    <mergeCell ref="M16:N16"/>
    <mergeCell ref="O16:P16"/>
    <mergeCell ref="C19:D19"/>
    <mergeCell ref="K19:N19"/>
    <mergeCell ref="Q19:T19"/>
    <mergeCell ref="E20:G20"/>
    <mergeCell ref="H20:J20"/>
    <mergeCell ref="K20:N20"/>
    <mergeCell ref="Q20:T20"/>
    <mergeCell ref="E21:F21"/>
    <mergeCell ref="G21:H21"/>
    <mergeCell ref="I21:J21"/>
    <mergeCell ref="K21:L21"/>
    <mergeCell ref="M21:N21"/>
    <mergeCell ref="S21:T21"/>
    <mergeCell ref="U21:V21"/>
    <mergeCell ref="S22:T22"/>
    <mergeCell ref="S23:T23"/>
    <mergeCell ref="S24:T24"/>
    <mergeCell ref="S25:T25"/>
    <mergeCell ref="G27:H27"/>
    <mergeCell ref="I27:J27"/>
    <mergeCell ref="K27:L27"/>
    <mergeCell ref="M27:N27"/>
    <mergeCell ref="O27:P27"/>
    <mergeCell ref="Q27:R27"/>
    <mergeCell ref="G28:H28"/>
    <mergeCell ref="I28:J28"/>
    <mergeCell ref="K28:L28"/>
    <mergeCell ref="M28:N28"/>
    <mergeCell ref="O28:P28"/>
    <mergeCell ref="G29:H29"/>
    <mergeCell ref="I29:J29"/>
    <mergeCell ref="K29:L29"/>
    <mergeCell ref="M29:N29"/>
    <mergeCell ref="O29:P29"/>
    <mergeCell ref="G30:H30"/>
    <mergeCell ref="I30:J30"/>
    <mergeCell ref="K30:L30"/>
    <mergeCell ref="M30:N30"/>
    <mergeCell ref="O30:P30"/>
    <mergeCell ref="G31:H31"/>
    <mergeCell ref="I31:J31"/>
    <mergeCell ref="K31:L31"/>
    <mergeCell ref="M31:N31"/>
    <mergeCell ref="O31:P31"/>
    <mergeCell ref="G32:H32"/>
    <mergeCell ref="I32:J32"/>
    <mergeCell ref="K32:L32"/>
    <mergeCell ref="M32:N32"/>
    <mergeCell ref="O32:P32"/>
    <mergeCell ref="G33:H33"/>
    <mergeCell ref="I33:J33"/>
    <mergeCell ref="K33:L33"/>
    <mergeCell ref="M33:N33"/>
    <mergeCell ref="O33:P33"/>
    <mergeCell ref="C42:D42"/>
    <mergeCell ref="K42:N42"/>
    <mergeCell ref="Q42:T42"/>
    <mergeCell ref="E43:G43"/>
    <mergeCell ref="H43:J43"/>
    <mergeCell ref="K43:N43"/>
    <mergeCell ref="Q43:T43"/>
    <mergeCell ref="E44:F44"/>
    <mergeCell ref="G44:H44"/>
    <mergeCell ref="I44:J44"/>
    <mergeCell ref="K44:L44"/>
    <mergeCell ref="M44:N44"/>
    <mergeCell ref="S44:T44"/>
    <mergeCell ref="U44:V44"/>
    <mergeCell ref="S45:T45"/>
    <mergeCell ref="S46:T46"/>
    <mergeCell ref="S47:T47"/>
    <mergeCell ref="S48:T48"/>
    <mergeCell ref="G50:H50"/>
    <mergeCell ref="I50:J50"/>
    <mergeCell ref="K50:L50"/>
    <mergeCell ref="M50:N50"/>
    <mergeCell ref="O50:P50"/>
    <mergeCell ref="Q50:R50"/>
    <mergeCell ref="G51:H51"/>
    <mergeCell ref="I51:J51"/>
    <mergeCell ref="K51:L51"/>
    <mergeCell ref="M51:N51"/>
    <mergeCell ref="O51:P51"/>
    <mergeCell ref="G52:H52"/>
    <mergeCell ref="I52:J52"/>
    <mergeCell ref="K52:L52"/>
    <mergeCell ref="M52:N52"/>
    <mergeCell ref="O52:P52"/>
    <mergeCell ref="G53:H53"/>
    <mergeCell ref="I53:J53"/>
    <mergeCell ref="K53:L53"/>
    <mergeCell ref="M53:N53"/>
    <mergeCell ref="O53:P53"/>
    <mergeCell ref="G54:H54"/>
    <mergeCell ref="I54:J54"/>
    <mergeCell ref="K54:L54"/>
    <mergeCell ref="M54:N54"/>
    <mergeCell ref="O54:P54"/>
    <mergeCell ref="G55:H55"/>
    <mergeCell ref="I55:J55"/>
    <mergeCell ref="K55:L55"/>
    <mergeCell ref="M55:N55"/>
    <mergeCell ref="O55:P55"/>
    <mergeCell ref="G56:H56"/>
    <mergeCell ref="I56:J56"/>
    <mergeCell ref="K56:L56"/>
    <mergeCell ref="M56:N56"/>
    <mergeCell ref="O56:P56"/>
    <mergeCell ref="C58:D58"/>
    <mergeCell ref="K58:N58"/>
    <mergeCell ref="Q58:T58"/>
    <mergeCell ref="E59:G59"/>
    <mergeCell ref="H59:J59"/>
    <mergeCell ref="K59:N59"/>
    <mergeCell ref="Q59:T59"/>
    <mergeCell ref="E60:F60"/>
    <mergeCell ref="G60:H60"/>
    <mergeCell ref="I60:J60"/>
    <mergeCell ref="K60:L60"/>
    <mergeCell ref="M60:N60"/>
    <mergeCell ref="S60:T60"/>
    <mergeCell ref="U60:V60"/>
    <mergeCell ref="S61:T61"/>
    <mergeCell ref="S62:T62"/>
    <mergeCell ref="S63:T63"/>
    <mergeCell ref="S64:T64"/>
    <mergeCell ref="G66:H66"/>
    <mergeCell ref="I66:J66"/>
    <mergeCell ref="K66:L66"/>
    <mergeCell ref="M66:N66"/>
    <mergeCell ref="O66:P66"/>
    <mergeCell ref="Q66:R66"/>
    <mergeCell ref="G67:H67"/>
    <mergeCell ref="I67:J67"/>
    <mergeCell ref="K67:L67"/>
    <mergeCell ref="M67:N67"/>
    <mergeCell ref="O67:P67"/>
    <mergeCell ref="G68:H68"/>
    <mergeCell ref="I68:J68"/>
    <mergeCell ref="K68:L68"/>
    <mergeCell ref="M68:N68"/>
    <mergeCell ref="O68:P68"/>
    <mergeCell ref="G69:H69"/>
    <mergeCell ref="I69:J69"/>
    <mergeCell ref="K69:L69"/>
    <mergeCell ref="M69:N69"/>
    <mergeCell ref="O69:P69"/>
    <mergeCell ref="G70:H70"/>
    <mergeCell ref="I70:J70"/>
    <mergeCell ref="K70:L70"/>
    <mergeCell ref="M70:N70"/>
    <mergeCell ref="O70:P70"/>
    <mergeCell ref="G71:H71"/>
    <mergeCell ref="I71:J71"/>
    <mergeCell ref="K71:L71"/>
    <mergeCell ref="M71:N71"/>
    <mergeCell ref="O71:P71"/>
    <mergeCell ref="G72:H72"/>
    <mergeCell ref="I72:J72"/>
    <mergeCell ref="K72:L72"/>
    <mergeCell ref="M72:N72"/>
    <mergeCell ref="O72:P72"/>
  </mergeCells>
  <printOptions/>
  <pageMargins left="0.7500000000000001" right="0.7500000000000001" top="1" bottom="1" header="0.5" footer="0.5"/>
  <pageSetup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zoomScale="75" zoomScaleNormal="75" workbookViewId="0" topLeftCell="A1">
      <selection activeCell="K19" sqref="K19"/>
    </sheetView>
  </sheetViews>
  <sheetFormatPr defaultColWidth="9.140625" defaultRowHeight="19.5" customHeight="1"/>
  <cols>
    <col min="1" max="1" width="5.28125" style="245" customWidth="1"/>
    <col min="2" max="2" width="4.8515625" style="257" customWidth="1"/>
    <col min="3" max="3" width="5.421875" style="257" customWidth="1"/>
    <col min="4" max="4" width="28.28125" style="245" customWidth="1"/>
    <col min="5" max="5" width="12.8515625" style="245" customWidth="1"/>
    <col min="6" max="9" width="18.421875" style="257" customWidth="1"/>
    <col min="10" max="16384" width="9.140625" style="245" customWidth="1"/>
  </cols>
  <sheetData>
    <row r="1" spans="2:9" s="91" customFormat="1" ht="24.75" customHeight="1">
      <c r="B1" s="92"/>
      <c r="C1" s="92"/>
      <c r="D1" s="147" t="s">
        <v>166</v>
      </c>
      <c r="E1" s="496" t="str">
        <f>IF(Nimet!C1="","",Nimet!C1)</f>
        <v>PT 75 Kansalliset</v>
      </c>
      <c r="F1" s="496"/>
      <c r="G1" s="92"/>
      <c r="H1" s="92"/>
      <c r="I1" s="92"/>
    </row>
    <row r="2" spans="2:10" s="91" customFormat="1" ht="24.75" customHeight="1">
      <c r="B2" s="93"/>
      <c r="C2" s="93"/>
      <c r="D2" s="394" t="s">
        <v>167</v>
      </c>
      <c r="E2" s="496" t="s">
        <v>228</v>
      </c>
      <c r="F2" s="496"/>
      <c r="G2" s="94"/>
      <c r="H2" s="94"/>
      <c r="I2" s="94"/>
      <c r="J2" s="95"/>
    </row>
    <row r="3" spans="2:10" s="91" customFormat="1" ht="24.75" customHeight="1">
      <c r="B3" s="93"/>
      <c r="C3" s="93"/>
      <c r="D3" s="395" t="s">
        <v>229</v>
      </c>
      <c r="E3" s="498" t="s">
        <v>580</v>
      </c>
      <c r="F3" s="498"/>
      <c r="G3" s="96"/>
      <c r="H3" s="96"/>
      <c r="I3" s="96"/>
      <c r="J3" s="95"/>
    </row>
    <row r="4" spans="2:10" ht="24.75" customHeight="1" thickBot="1">
      <c r="B4" s="248"/>
      <c r="C4" s="248"/>
      <c r="D4" s="249"/>
      <c r="E4" s="249"/>
      <c r="F4" s="250"/>
      <c r="G4" s="250"/>
      <c r="H4" s="250"/>
      <c r="I4" s="250"/>
      <c r="J4" s="251"/>
    </row>
    <row r="5" spans="1:11" ht="30" customHeight="1">
      <c r="A5" s="252">
        <v>59</v>
      </c>
      <c r="B5" s="253" t="s">
        <v>485</v>
      </c>
      <c r="C5" s="73">
        <v>1</v>
      </c>
      <c r="D5" s="86" t="str">
        <f>IF(A5="","",INDEX('[1]Nimet'!$B$6:$B$230,A5))</f>
        <v>Emil Rantatulkkila</v>
      </c>
      <c r="E5" s="254" t="str">
        <f>IF(A5="","",INDEX('[1]Nimet'!$C$6:$C$230,A5))</f>
        <v>MBF</v>
      </c>
      <c r="F5" s="255" t="s">
        <v>820</v>
      </c>
      <c r="G5" s="255"/>
      <c r="H5" s="255"/>
      <c r="I5" s="255"/>
      <c r="J5" s="103"/>
      <c r="K5" s="257"/>
    </row>
    <row r="6" spans="1:11" ht="30" customHeight="1" thickBot="1">
      <c r="A6" s="252">
        <v>46</v>
      </c>
      <c r="B6" s="258" t="s">
        <v>709</v>
      </c>
      <c r="C6" s="74">
        <v>1</v>
      </c>
      <c r="D6" s="259" t="str">
        <f>IF(A6="","",INDEX('[1]Nimet'!$B$6:$B$230,A6))</f>
        <v>Patrik  Rissanen</v>
      </c>
      <c r="E6" s="260" t="str">
        <f>IF(A6="","",INDEX('[1]Nimet'!$C$6:$C$230,A6))</f>
        <v>KuPTS</v>
      </c>
      <c r="F6" s="79" t="s">
        <v>113</v>
      </c>
      <c r="G6" s="262" t="s">
        <v>181</v>
      </c>
      <c r="H6" s="255"/>
      <c r="I6" s="255"/>
      <c r="J6" s="256"/>
      <c r="K6" s="257"/>
    </row>
    <row r="7" spans="1:11" ht="30" customHeight="1">
      <c r="A7" s="252">
        <v>74</v>
      </c>
      <c r="B7" s="263" t="s">
        <v>710</v>
      </c>
      <c r="C7" s="75">
        <v>3</v>
      </c>
      <c r="D7" s="87" t="str">
        <f>IF(A7="","",INDEX('[1]Nimet'!$B$6:$B$230,A7))</f>
        <v>Konsta Kollanus</v>
      </c>
      <c r="E7" s="264" t="str">
        <f>IF(A7="","",INDEX('[1]Nimet'!$C$6:$C$230,A7))</f>
        <v>TuPy</v>
      </c>
      <c r="F7" s="265" t="s">
        <v>181</v>
      </c>
      <c r="G7" s="79" t="s">
        <v>178</v>
      </c>
      <c r="H7" s="267"/>
      <c r="I7" s="255"/>
      <c r="J7" s="256"/>
      <c r="K7" s="257"/>
    </row>
    <row r="8" spans="1:11" ht="30" customHeight="1" thickBot="1">
      <c r="A8" s="252">
        <v>69</v>
      </c>
      <c r="B8" s="268" t="s">
        <v>708</v>
      </c>
      <c r="C8" s="76">
        <v>4</v>
      </c>
      <c r="D8" s="106" t="str">
        <f>IF(A8="","",INDEX('[1]Nimet'!$B$6:$B$230,A8))</f>
        <v>Sami Ruohonen</v>
      </c>
      <c r="E8" s="269" t="str">
        <f>IF(A8="","",INDEX('[1]Nimet'!$C$6:$C$230,A8))</f>
        <v>KoKa</v>
      </c>
      <c r="F8" s="77" t="s">
        <v>823</v>
      </c>
      <c r="G8" s="267"/>
      <c r="H8" s="72" t="s">
        <v>46</v>
      </c>
      <c r="I8" s="255"/>
      <c r="J8" s="256"/>
      <c r="K8" s="257"/>
    </row>
    <row r="9" spans="1:11" ht="30" customHeight="1">
      <c r="A9" s="252">
        <v>42</v>
      </c>
      <c r="B9" s="253" t="s">
        <v>680</v>
      </c>
      <c r="C9" s="73">
        <v>5</v>
      </c>
      <c r="D9" s="139" t="str">
        <f>IF(A9="","",INDEX('[1]Nimet'!$B$6:$B$230,A9))</f>
        <v>Roni Kantola</v>
      </c>
      <c r="E9" s="254" t="str">
        <f>IF(A9="","",INDEX('[1]Nimet'!$C$6:$C$230,A9))</f>
        <v>TuKa</v>
      </c>
      <c r="F9" s="255" t="s">
        <v>46</v>
      </c>
      <c r="G9" s="266"/>
      <c r="H9" s="267" t="s">
        <v>825</v>
      </c>
      <c r="I9" s="267"/>
      <c r="J9" s="256"/>
      <c r="K9" s="257"/>
    </row>
    <row r="10" spans="1:11" ht="30" customHeight="1" thickBot="1">
      <c r="A10" s="252">
        <v>41</v>
      </c>
      <c r="B10" s="258" t="s">
        <v>711</v>
      </c>
      <c r="C10" s="74">
        <v>6</v>
      </c>
      <c r="D10" s="259" t="str">
        <f>IF(A10="","",INDEX('[1]Nimet'!$B$6:$B$230,A10))</f>
        <v>Joonas Paasioksa</v>
      </c>
      <c r="E10" s="260" t="str">
        <f>IF(A10="","",INDEX('[1]Nimet'!$C$6:$C$230,A10))</f>
        <v>TuKa</v>
      </c>
      <c r="F10" s="79" t="s">
        <v>822</v>
      </c>
      <c r="G10" s="265" t="s">
        <v>46</v>
      </c>
      <c r="H10" s="267"/>
      <c r="I10" s="267"/>
      <c r="J10" s="256"/>
      <c r="K10" s="257"/>
    </row>
    <row r="11" spans="1:11" ht="30" customHeight="1">
      <c r="A11" s="252">
        <v>30</v>
      </c>
      <c r="B11" s="263" t="s">
        <v>712</v>
      </c>
      <c r="C11" s="75">
        <v>7</v>
      </c>
      <c r="D11" s="87" t="str">
        <f>IF(A11="","",INDEX('[1]Nimet'!$B$6:$B$230,A11))</f>
        <v>Anna Kirichenko</v>
      </c>
      <c r="E11" s="264" t="str">
        <f>IF(A11="","",INDEX('[1]Nimet'!$C$6:$C$230,A11))</f>
        <v>PT-Espoo</v>
      </c>
      <c r="F11" s="265" t="s">
        <v>183</v>
      </c>
      <c r="G11" s="255" t="s">
        <v>824</v>
      </c>
      <c r="H11" s="267"/>
      <c r="I11" s="267"/>
      <c r="J11" s="256"/>
      <c r="K11" s="257"/>
    </row>
    <row r="12" spans="1:11" ht="30" customHeight="1" thickBot="1">
      <c r="A12" s="252">
        <v>22</v>
      </c>
      <c r="B12" s="268" t="s">
        <v>486</v>
      </c>
      <c r="C12" s="76">
        <v>8</v>
      </c>
      <c r="D12" s="149" t="str">
        <f>IF(A12="","",INDEX('[1]Nimet'!$B$6:$B$230,A12))</f>
        <v>Markus Myllärinen</v>
      </c>
      <c r="E12" s="269" t="str">
        <f>IF(A12="","",INDEX('[1]Nimet'!$C$6:$C$230,A12))</f>
        <v>POR-83</v>
      </c>
      <c r="F12" s="77" t="s">
        <v>821</v>
      </c>
      <c r="G12" s="267"/>
      <c r="H12" s="267"/>
      <c r="I12" s="267"/>
      <c r="J12" s="256"/>
      <c r="K12" s="257"/>
    </row>
    <row r="13" spans="1:11" ht="30" customHeight="1">
      <c r="A13" s="271"/>
      <c r="B13" s="398"/>
      <c r="C13" s="398"/>
      <c r="D13" s="399"/>
      <c r="E13" s="399"/>
      <c r="F13" s="255"/>
      <c r="G13" s="255"/>
      <c r="H13" s="267"/>
      <c r="I13" s="267"/>
      <c r="J13" s="80"/>
      <c r="K13" s="257"/>
    </row>
    <row r="14" spans="3:11" ht="24.75" customHeight="1">
      <c r="C14" s="121" t="s">
        <v>45</v>
      </c>
      <c r="D14" s="132"/>
      <c r="E14" s="97"/>
      <c r="F14" s="43"/>
      <c r="G14" s="247"/>
      <c r="H14" s="32"/>
      <c r="I14" s="32"/>
      <c r="J14" s="256"/>
      <c r="K14" s="257"/>
    </row>
    <row r="15" spans="1:5" ht="24.75" customHeight="1">
      <c r="A15" s="252">
        <v>42</v>
      </c>
      <c r="B15" s="44"/>
      <c r="C15" s="403">
        <v>1</v>
      </c>
      <c r="D15" s="404" t="str">
        <f>IF(A15="","",INDEX(Nimet!$B$6:$B$230,A15))</f>
        <v>Roni Kantola</v>
      </c>
      <c r="E15" s="408" t="str">
        <f>IF(A15="","",INDEX(Nimet!$C$6:$C$230,A15))</f>
        <v>TuKa</v>
      </c>
    </row>
    <row r="16" spans="1:5" ht="24.75" customHeight="1">
      <c r="A16" s="252">
        <v>69</v>
      </c>
      <c r="B16" s="44"/>
      <c r="C16" s="403">
        <v>2</v>
      </c>
      <c r="D16" s="404" t="str">
        <f>IF(A16="","",INDEX(Nimet!$B$6:$B$230,A16))</f>
        <v>Sami Ruohonen</v>
      </c>
      <c r="E16" s="408" t="str">
        <f>IF(A16="","",INDEX(Nimet!$C$6:$C$230,A16))</f>
        <v>KoKa</v>
      </c>
    </row>
    <row r="17" spans="1:5" ht="24.75" customHeight="1">
      <c r="A17" s="252">
        <v>46</v>
      </c>
      <c r="B17" s="44"/>
      <c r="C17" s="403">
        <v>3</v>
      </c>
      <c r="D17" s="404" t="str">
        <f>IF(A17="","",INDEX(Nimet!$B$6:$B$230,A17))</f>
        <v>Patrik  Rissanen</v>
      </c>
      <c r="E17" s="408" t="str">
        <f>IF(A17="","",INDEX(Nimet!$C$6:$C$230,A17))</f>
        <v>KuPTS</v>
      </c>
    </row>
    <row r="18" spans="1:5" ht="24.75" customHeight="1">
      <c r="A18" s="252">
        <v>30</v>
      </c>
      <c r="B18" s="44"/>
      <c r="C18" s="403">
        <v>3</v>
      </c>
      <c r="D18" s="404" t="str">
        <f>IF(A18="","",INDEX(Nimet!$B$6:$B$230,A18))</f>
        <v>Anna Kirichenko</v>
      </c>
      <c r="E18" s="408" t="str">
        <f>IF(A18="","",INDEX(Nimet!$C$6:$C$230,A18))</f>
        <v>PT-Espoo</v>
      </c>
    </row>
    <row r="19" spans="1:5" ht="24.75" customHeight="1">
      <c r="A19" s="252">
        <v>59</v>
      </c>
      <c r="B19" s="44"/>
      <c r="C19" s="403">
        <v>5</v>
      </c>
      <c r="D19" s="404" t="str">
        <f>IF(A19="","",INDEX(Nimet!$B$6:$B$230,A19))</f>
        <v>Emil Rantatulkkila</v>
      </c>
      <c r="E19" s="408" t="str">
        <f>IF(A19="","",INDEX(Nimet!$C$6:$C$230,A19))</f>
        <v>MBF</v>
      </c>
    </row>
    <row r="20" spans="1:5" ht="24.75" customHeight="1">
      <c r="A20" s="252">
        <v>74</v>
      </c>
      <c r="B20" s="44"/>
      <c r="C20" s="403">
        <v>5</v>
      </c>
      <c r="D20" s="404" t="str">
        <f>IF(A20="","",INDEX(Nimet!$B$6:$B$230,A20))</f>
        <v>Konsta Kollanus</v>
      </c>
      <c r="E20" s="408" t="str">
        <f>IF(A20="","",INDEX(Nimet!$C$6:$C$230,A20))</f>
        <v>TuPy</v>
      </c>
    </row>
    <row r="21" spans="1:5" ht="24.75" customHeight="1">
      <c r="A21" s="252">
        <v>41</v>
      </c>
      <c r="B21" s="44"/>
      <c r="C21" s="403">
        <v>5</v>
      </c>
      <c r="D21" s="404" t="str">
        <f>IF(A21="","",INDEX(Nimet!$B$6:$B$230,A21))</f>
        <v>Joonas Paasioksa</v>
      </c>
      <c r="E21" s="408" t="str">
        <f>IF(A21="","",INDEX(Nimet!$C$6:$C$230,A21))</f>
        <v>TuKa</v>
      </c>
    </row>
    <row r="22" spans="1:5" ht="24.75" customHeight="1">
      <c r="A22" s="252">
        <v>22</v>
      </c>
      <c r="B22" s="44"/>
      <c r="C22" s="403">
        <v>5</v>
      </c>
      <c r="D22" s="404" t="str">
        <f>IF(A22="","",INDEX(Nimet!$B$6:$B$230,A22))</f>
        <v>Markus Myllärinen</v>
      </c>
      <c r="E22" s="408" t="str">
        <f>IF(A22="","",INDEX(Nimet!$C$6:$C$230,A22))</f>
        <v>POR-83</v>
      </c>
    </row>
  </sheetData>
  <mergeCells count="3">
    <mergeCell ref="E1:F1"/>
    <mergeCell ref="E2:F2"/>
    <mergeCell ref="E3:F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zoomScale="75" zoomScaleNormal="75" workbookViewId="0" topLeftCell="A8">
      <selection activeCell="G4" sqref="G4"/>
    </sheetView>
  </sheetViews>
  <sheetFormatPr defaultColWidth="9.140625" defaultRowHeight="19.5" customHeight="1"/>
  <cols>
    <col min="1" max="1" width="5.28125" style="3" customWidth="1"/>
    <col min="2" max="2" width="4.8515625" style="19" customWidth="1"/>
    <col min="3" max="3" width="5.421875" style="19" customWidth="1"/>
    <col min="4" max="4" width="28.28125" style="3" customWidth="1"/>
    <col min="5" max="5" width="12.8515625" style="3" customWidth="1"/>
    <col min="6" max="9" width="18.421875" style="19" customWidth="1"/>
    <col min="10" max="16384" width="9.140625" style="3" customWidth="1"/>
  </cols>
  <sheetData>
    <row r="1" spans="2:9" s="91" customFormat="1" ht="24.75" customHeight="1">
      <c r="B1" s="92"/>
      <c r="C1" s="92"/>
      <c r="D1" s="393" t="s">
        <v>166</v>
      </c>
      <c r="E1" s="496" t="str">
        <f>IF(Nimet!C1="","",Nimet!C1)</f>
        <v>PT 75 Kansalliset</v>
      </c>
      <c r="F1" s="497"/>
      <c r="G1" s="92"/>
      <c r="H1" s="92"/>
      <c r="I1" s="92"/>
    </row>
    <row r="2" spans="2:10" s="91" customFormat="1" ht="24.75" customHeight="1">
      <c r="B2" s="93"/>
      <c r="C2" s="93"/>
      <c r="D2" s="393" t="s">
        <v>167</v>
      </c>
      <c r="E2" s="496" t="s">
        <v>611</v>
      </c>
      <c r="F2" s="497"/>
      <c r="G2" s="94"/>
      <c r="H2" s="94"/>
      <c r="I2" s="94"/>
      <c r="J2" s="95"/>
    </row>
    <row r="3" spans="2:10" s="91" customFormat="1" ht="24.75" customHeight="1">
      <c r="B3" s="93"/>
      <c r="C3" s="93"/>
      <c r="D3" s="393" t="s">
        <v>168</v>
      </c>
      <c r="E3" s="496" t="s">
        <v>251</v>
      </c>
      <c r="F3" s="497"/>
      <c r="G3" s="96"/>
      <c r="H3" s="96"/>
      <c r="I3" s="96"/>
      <c r="J3" s="95"/>
    </row>
    <row r="4" spans="2:10" ht="24.75" customHeight="1" thickBot="1">
      <c r="B4" s="11"/>
      <c r="C4" s="11"/>
      <c r="D4" s="12"/>
      <c r="E4" s="12"/>
      <c r="F4" s="13"/>
      <c r="G4" s="13"/>
      <c r="H4" s="13"/>
      <c r="I4" s="13"/>
      <c r="J4" s="14"/>
    </row>
    <row r="5" spans="1:11" ht="30" customHeight="1">
      <c r="A5" s="56">
        <v>57</v>
      </c>
      <c r="B5" s="15"/>
      <c r="C5" s="73">
        <v>1</v>
      </c>
      <c r="D5" s="86" t="str">
        <f>IF(A5="","",INDEX(Nimet!$B$6:$B$230,A5))</f>
        <v>Thomas Lundström</v>
      </c>
      <c r="E5" s="34" t="str">
        <f>IF(A5="","",INDEX(Nimet!$C$6:$C$230,A5))</f>
        <v>MBF</v>
      </c>
      <c r="F5" s="17"/>
      <c r="G5" s="17"/>
      <c r="H5" s="17"/>
      <c r="I5" s="17"/>
      <c r="J5" s="103"/>
      <c r="K5" s="19"/>
    </row>
    <row r="6" spans="1:11" ht="30" customHeight="1" thickBot="1">
      <c r="A6" s="56"/>
      <c r="B6" s="20"/>
      <c r="C6" s="74">
        <v>1</v>
      </c>
      <c r="D6" s="21">
        <f>IF(A6="","",INDEX(Nimet!$B$6:$B$230,A6))</f>
      </c>
      <c r="E6" s="22">
        <f>IF(A6="","",INDEX(Nimet!$C$6:$C$230,A6))</f>
      </c>
      <c r="F6" s="77"/>
      <c r="G6" s="72" t="s">
        <v>46</v>
      </c>
      <c r="H6" s="17"/>
      <c r="I6" s="17"/>
      <c r="J6" s="18"/>
      <c r="K6" s="19"/>
    </row>
    <row r="7" spans="1:11" ht="30" customHeight="1">
      <c r="A7" s="56">
        <v>20</v>
      </c>
      <c r="B7" s="25"/>
      <c r="C7" s="75">
        <v>3</v>
      </c>
      <c r="D7" s="87" t="str">
        <f>IF(A7="","",INDEX(Nimet!$B$6:$B$230,A7))</f>
        <v>Janne  Pärssinen </v>
      </c>
      <c r="E7" s="37" t="str">
        <f>IF(A7="","",INDEX(Nimet!$C$6:$C$230,A7))</f>
        <v>PT 75</v>
      </c>
      <c r="F7" s="265" t="s">
        <v>46</v>
      </c>
      <c r="G7" s="405" t="s">
        <v>113</v>
      </c>
      <c r="H7" s="29"/>
      <c r="I7" s="17"/>
      <c r="J7" s="18"/>
      <c r="K7" s="19"/>
    </row>
    <row r="8" spans="1:11" ht="30" customHeight="1" thickBot="1">
      <c r="A8" s="56">
        <v>42</v>
      </c>
      <c r="B8" s="30"/>
      <c r="C8" s="76">
        <v>4</v>
      </c>
      <c r="D8" s="106" t="str">
        <f>IF(A8="","",INDEX(Nimet!$B$6:$B$230,A8))</f>
        <v>Roni Kantola</v>
      </c>
      <c r="E8" s="40" t="str">
        <f>IF(A8="","",INDEX(Nimet!$C$6:$C$230,A8))</f>
        <v>TuKa</v>
      </c>
      <c r="F8" s="77" t="s">
        <v>47</v>
      </c>
      <c r="G8" s="29"/>
      <c r="H8" s="72" t="s">
        <v>661</v>
      </c>
      <c r="I8" s="17"/>
      <c r="J8" s="18"/>
      <c r="K8" s="19"/>
    </row>
    <row r="9" spans="1:11" ht="30" customHeight="1">
      <c r="A9" s="56">
        <v>59</v>
      </c>
      <c r="B9" s="15"/>
      <c r="C9" s="73">
        <v>5</v>
      </c>
      <c r="D9" s="139" t="str">
        <f>IF(A9="","",INDEX(Nimet!$B$6:$B$230,A9))</f>
        <v>Emil Rantatulkkila</v>
      </c>
      <c r="E9" s="34" t="str">
        <f>IF(A9="","",INDEX(Nimet!$C$6:$C$230,A9))</f>
        <v>MBF</v>
      </c>
      <c r="F9" s="255" t="s">
        <v>661</v>
      </c>
      <c r="G9" s="28"/>
      <c r="H9" s="266" t="s">
        <v>178</v>
      </c>
      <c r="I9" s="17"/>
      <c r="J9" s="18"/>
      <c r="K9" s="19"/>
    </row>
    <row r="10" spans="1:11" ht="30" customHeight="1" thickBot="1">
      <c r="A10" s="56">
        <v>14</v>
      </c>
      <c r="B10" s="20"/>
      <c r="C10" s="74">
        <v>6</v>
      </c>
      <c r="D10" s="21" t="str">
        <f>IF(A10="","",INDEX(Nimet!$B$6:$B$230,A10))</f>
        <v>Juho Seppänen</v>
      </c>
      <c r="E10" s="22" t="str">
        <f>IF(A10="","",INDEX(Nimet!$C$6:$C$230,A10))</f>
        <v>PT 75</v>
      </c>
      <c r="F10" s="79" t="s">
        <v>48</v>
      </c>
      <c r="G10" s="265" t="s">
        <v>661</v>
      </c>
      <c r="H10" s="28"/>
      <c r="I10" s="17"/>
      <c r="J10" s="18"/>
      <c r="K10" s="19"/>
    </row>
    <row r="11" spans="1:11" ht="30" customHeight="1">
      <c r="A11" s="56"/>
      <c r="B11" s="25"/>
      <c r="C11" s="75">
        <v>7</v>
      </c>
      <c r="D11" s="87">
        <f>IF(A11="","",INDEX(Nimet!$B$6:$B$230,A11))</f>
      </c>
      <c r="E11" s="37">
        <f>IF(A11="","",INDEX(Nimet!$C$6:$C$230,A11))</f>
      </c>
      <c r="F11" s="27"/>
      <c r="G11" s="255" t="s">
        <v>49</v>
      </c>
      <c r="H11" s="28"/>
      <c r="I11" s="17"/>
      <c r="J11" s="18"/>
      <c r="K11" s="19"/>
    </row>
    <row r="12" spans="1:11" ht="30" customHeight="1" thickBot="1">
      <c r="A12" s="56">
        <v>85</v>
      </c>
      <c r="B12" s="30"/>
      <c r="C12" s="76">
        <v>8</v>
      </c>
      <c r="D12" s="149" t="str">
        <f>IF(A12="","",INDEX(Nimet!$B$6:$B$230,A12))</f>
        <v>Kristian Palomaa</v>
      </c>
      <c r="E12" s="40" t="str">
        <f>IF(A12="","",INDEX(Nimet!$C$6:$C$230,A12))</f>
        <v>OPT-86</v>
      </c>
      <c r="F12" s="77"/>
      <c r="G12" s="29"/>
      <c r="H12" s="28"/>
      <c r="I12" s="262" t="s">
        <v>184</v>
      </c>
      <c r="J12" s="18"/>
      <c r="K12" s="19"/>
    </row>
    <row r="13" spans="1:11" ht="30" customHeight="1" thickBot="1">
      <c r="A13" s="57"/>
      <c r="B13" s="58"/>
      <c r="C13" s="58"/>
      <c r="D13" s="59"/>
      <c r="E13" s="59"/>
      <c r="F13" s="17"/>
      <c r="G13" s="17"/>
      <c r="H13" s="28"/>
      <c r="I13" s="140" t="s">
        <v>188</v>
      </c>
      <c r="J13" s="80"/>
      <c r="K13" s="19"/>
    </row>
    <row r="14" spans="1:11" ht="30" customHeight="1">
      <c r="A14" s="56">
        <v>61</v>
      </c>
      <c r="B14" s="15"/>
      <c r="C14" s="73">
        <v>9</v>
      </c>
      <c r="D14" s="88" t="str">
        <f>IF(A14="","",INDEX(Nimet!$B$6:$B$230,A14))</f>
        <v>Miikka  O'Connor</v>
      </c>
      <c r="E14" s="34" t="str">
        <f>IF(A14="","",INDEX(Nimet!$C$6:$C$230,A14))</f>
        <v>MBF</v>
      </c>
      <c r="F14" s="17"/>
      <c r="G14" s="17"/>
      <c r="H14" s="29"/>
      <c r="I14" s="107"/>
      <c r="J14" s="18"/>
      <c r="K14" s="19"/>
    </row>
    <row r="15" spans="1:11" ht="30" customHeight="1" thickBot="1">
      <c r="A15" s="56"/>
      <c r="B15" s="20"/>
      <c r="C15" s="74">
        <v>10</v>
      </c>
      <c r="D15" s="21">
        <f>IF(A15="","",INDEX(Nimet!$B$6:$B$230,A15))</f>
      </c>
      <c r="E15" s="22">
        <f>IF(A15="","",INDEX(Nimet!$C$6:$C$230,A15))</f>
      </c>
      <c r="F15" s="79"/>
      <c r="G15" s="262" t="s">
        <v>181</v>
      </c>
      <c r="H15" s="28"/>
      <c r="I15" s="29"/>
      <c r="J15" s="18"/>
      <c r="K15" s="19"/>
    </row>
    <row r="16" spans="1:11" ht="30" customHeight="1">
      <c r="A16" s="56">
        <v>18</v>
      </c>
      <c r="B16" s="25"/>
      <c r="C16" s="75">
        <v>11</v>
      </c>
      <c r="D16" s="148" t="str">
        <f>IF(A16="","",INDEX(Nimet!$B$6:$B$230,A16))</f>
        <v>Joonatan  Laakso</v>
      </c>
      <c r="E16" s="37" t="str">
        <f>IF(A16="","",INDEX(Nimet!$C$6:$C$230,A16))</f>
        <v>PT 75</v>
      </c>
      <c r="F16" s="265" t="s">
        <v>179</v>
      </c>
      <c r="G16" s="79" t="s">
        <v>182</v>
      </c>
      <c r="H16" s="28"/>
      <c r="I16" s="29"/>
      <c r="J16" s="18"/>
      <c r="K16" s="19"/>
    </row>
    <row r="17" spans="1:11" ht="30" customHeight="1" thickBot="1">
      <c r="A17" s="56">
        <v>69</v>
      </c>
      <c r="B17" s="30"/>
      <c r="C17" s="76">
        <v>12</v>
      </c>
      <c r="D17" s="149" t="str">
        <f>IF(A17="","",INDEX(Nimet!$B$6:$B$230,A17))</f>
        <v>Sami Ruohonen</v>
      </c>
      <c r="E17" s="40" t="str">
        <f>IF(A17="","",INDEX(Nimet!$C$6:$C$230,A17))</f>
        <v>KoKa</v>
      </c>
      <c r="F17" s="77" t="s">
        <v>180</v>
      </c>
      <c r="G17" s="29"/>
      <c r="H17" s="265" t="s">
        <v>184</v>
      </c>
      <c r="I17" s="29"/>
      <c r="J17" s="18"/>
      <c r="K17" s="19"/>
    </row>
    <row r="18" spans="1:11" ht="30" customHeight="1">
      <c r="A18" s="56">
        <v>84</v>
      </c>
      <c r="B18" s="15"/>
      <c r="C18" s="73">
        <v>13</v>
      </c>
      <c r="D18" s="86" t="str">
        <f>IF(A18="","",INDEX(Nimet!$B$6:$B$230,A18))</f>
        <v>Janne Röpelinen</v>
      </c>
      <c r="E18" s="34" t="str">
        <f>IF(A18="","",INDEX(Nimet!$C$6:$C$230,A18))</f>
        <v>OPT-86</v>
      </c>
      <c r="F18" s="255" t="s">
        <v>183</v>
      </c>
      <c r="G18" s="28"/>
      <c r="H18" s="77" t="s">
        <v>187</v>
      </c>
      <c r="I18" s="29"/>
      <c r="J18" s="18"/>
      <c r="K18" s="19"/>
    </row>
    <row r="19" spans="1:11" ht="30" customHeight="1" thickBot="1">
      <c r="A19" s="56">
        <v>30</v>
      </c>
      <c r="B19" s="20"/>
      <c r="C19" s="74">
        <v>14</v>
      </c>
      <c r="D19" s="21" t="str">
        <f>IF(A19="","",INDEX(Nimet!$B$6:$B$230,A19))</f>
        <v>Anna Kirichenko</v>
      </c>
      <c r="E19" s="22" t="str">
        <f>IF(A19="","",INDEX(Nimet!$C$6:$C$230,A19))</f>
        <v>PT-Espoo</v>
      </c>
      <c r="F19" s="79" t="s">
        <v>185</v>
      </c>
      <c r="G19" s="270" t="s">
        <v>184</v>
      </c>
      <c r="H19" s="29"/>
      <c r="I19" s="29"/>
      <c r="J19" s="18"/>
      <c r="K19" s="19"/>
    </row>
    <row r="20" spans="1:11" ht="30" customHeight="1">
      <c r="A20" s="56"/>
      <c r="B20" s="25"/>
      <c r="C20" s="75">
        <v>15</v>
      </c>
      <c r="D20" s="87">
        <f>IF(A20="","",INDEX(Nimet!$B$6:$B$230,A20))</f>
      </c>
      <c r="E20" s="37">
        <f>IF(A20="","",INDEX(Nimet!$C$6:$C$230,A20))</f>
      </c>
      <c r="F20" s="27"/>
      <c r="G20" s="60" t="s">
        <v>186</v>
      </c>
      <c r="H20" s="29"/>
      <c r="I20" s="29"/>
      <c r="J20" s="18"/>
      <c r="K20" s="19"/>
    </row>
    <row r="21" spans="1:11" ht="30" customHeight="1" thickBot="1">
      <c r="A21" s="56">
        <v>66</v>
      </c>
      <c r="B21" s="30"/>
      <c r="C21" s="76">
        <v>16</v>
      </c>
      <c r="D21" s="149" t="str">
        <f>IF(A21="","",INDEX(Nimet!$B$6:$B$230,A21))</f>
        <v>Riku Autio </v>
      </c>
      <c r="E21" s="40" t="str">
        <f>IF(A21="","",INDEX(Nimet!$C$6:$C$230,A21))</f>
        <v>KoKa</v>
      </c>
      <c r="F21" s="77"/>
      <c r="G21" s="29"/>
      <c r="H21" s="29"/>
      <c r="I21" s="29"/>
      <c r="J21" s="42"/>
      <c r="K21" s="19"/>
    </row>
    <row r="22" spans="2:11" ht="24.75" customHeight="1">
      <c r="B22" s="141"/>
      <c r="C22" s="141"/>
      <c r="D22" s="141"/>
      <c r="E22" s="141"/>
      <c r="F22" s="43"/>
      <c r="G22" s="10"/>
      <c r="H22" s="32"/>
      <c r="I22" s="32"/>
      <c r="J22" s="18"/>
      <c r="K22" s="19"/>
    </row>
    <row r="23" ht="24.75" customHeight="1"/>
    <row r="24" spans="1:5" ht="24.75" customHeight="1">
      <c r="A24" s="245"/>
      <c r="B24" s="257"/>
      <c r="C24" s="121" t="s">
        <v>45</v>
      </c>
      <c r="D24" s="132"/>
      <c r="E24" s="97"/>
    </row>
    <row r="25" spans="1:5" ht="24.75" customHeight="1">
      <c r="A25" s="252">
        <v>66</v>
      </c>
      <c r="B25" s="44"/>
      <c r="C25" s="403">
        <v>1</v>
      </c>
      <c r="D25" s="404" t="str">
        <f>IF(A25="","",INDEX(Nimet!$B$6:$B$230,A25))</f>
        <v>Riku Autio </v>
      </c>
      <c r="E25" s="408" t="str">
        <f>IF(A25="","",INDEX(Nimet!$C$6:$C$230,A25))</f>
        <v>KoKa</v>
      </c>
    </row>
    <row r="26" spans="1:5" ht="24.75" customHeight="1">
      <c r="A26" s="252">
        <v>59</v>
      </c>
      <c r="B26" s="44"/>
      <c r="C26" s="403">
        <v>2</v>
      </c>
      <c r="D26" s="404" t="str">
        <f>IF(A26="","",INDEX(Nimet!$B$6:$B$230,A26))</f>
        <v>Emil Rantatulkkila</v>
      </c>
      <c r="E26" s="408" t="str">
        <f>IF(A26="","",INDEX(Nimet!$C$6:$C$230,A26))</f>
        <v>MBF</v>
      </c>
    </row>
    <row r="27" spans="1:5" ht="24.75" customHeight="1">
      <c r="A27" s="252">
        <v>42</v>
      </c>
      <c r="B27" s="44"/>
      <c r="C27" s="403">
        <v>3</v>
      </c>
      <c r="D27" s="404" t="str">
        <f>IF(A27="","",INDEX(Nimet!$B$6:$B$230,A27))</f>
        <v>Roni Kantola</v>
      </c>
      <c r="E27" s="408" t="str">
        <f>IF(A27="","",INDEX(Nimet!$C$6:$C$230,A27))</f>
        <v>TuKa</v>
      </c>
    </row>
    <row r="28" spans="1:5" ht="24.75" customHeight="1">
      <c r="A28" s="252">
        <v>69</v>
      </c>
      <c r="B28" s="44"/>
      <c r="C28" s="403">
        <v>3</v>
      </c>
      <c r="D28" s="404" t="str">
        <f>IF(A28="","",INDEX(Nimet!$B$6:$B$230,A28))</f>
        <v>Sami Ruohonen</v>
      </c>
      <c r="E28" s="408" t="str">
        <f>IF(A28="","",INDEX(Nimet!$C$6:$C$230,A28))</f>
        <v>KoKa</v>
      </c>
    </row>
    <row r="29" spans="1:5" ht="24.75" customHeight="1">
      <c r="A29" s="252">
        <v>85</v>
      </c>
      <c r="B29" s="44"/>
      <c r="C29" s="403">
        <v>5</v>
      </c>
      <c r="D29" s="404" t="str">
        <f>IF(A29="","",INDEX(Nimet!$B$6:$B$230,A29))</f>
        <v>Kristian Palomaa</v>
      </c>
      <c r="E29" s="408" t="str">
        <f>IF(A29="","",INDEX(Nimet!$C$6:$C$230,A29))</f>
        <v>OPT-86</v>
      </c>
    </row>
    <row r="30" spans="1:5" ht="24.75" customHeight="1">
      <c r="A30" s="252">
        <v>61</v>
      </c>
      <c r="B30" s="44"/>
      <c r="C30" s="403">
        <v>5</v>
      </c>
      <c r="D30" s="404" t="str">
        <f>IF(A30="","",INDEX(Nimet!$B$6:$B$230,A30))</f>
        <v>Miikka  O'Connor</v>
      </c>
      <c r="E30" s="408" t="str">
        <f>IF(A30="","",INDEX(Nimet!$C$6:$C$230,A30))</f>
        <v>MBF</v>
      </c>
    </row>
    <row r="31" spans="1:5" ht="19.5" customHeight="1">
      <c r="A31" s="252">
        <v>30</v>
      </c>
      <c r="B31" s="44"/>
      <c r="C31" s="403">
        <v>5</v>
      </c>
      <c r="D31" s="404" t="str">
        <f>IF(A31="","",INDEX(Nimet!$B$6:$B$230,A31))</f>
        <v>Anna Kirichenko</v>
      </c>
      <c r="E31" s="408" t="str">
        <f>IF(A31="","",INDEX(Nimet!$C$6:$C$230,A31))</f>
        <v>PT-Espoo</v>
      </c>
    </row>
    <row r="32" spans="1:5" ht="19.5" customHeight="1">
      <c r="A32" s="252"/>
      <c r="B32" s="44"/>
      <c r="C32" s="403">
        <v>5</v>
      </c>
      <c r="D32" s="404">
        <f>IF(A32="","",INDEX(Nimet!$B$6:$B$230,A32))</f>
      </c>
      <c r="E32" s="408">
        <f>IF(A32="","",INDEX(Nimet!$C$6:$C$230,A32))</f>
      </c>
    </row>
  </sheetData>
  <mergeCells count="3">
    <mergeCell ref="E1:F1"/>
    <mergeCell ref="E2:F2"/>
    <mergeCell ref="E3:F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6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zoomScale="75" zoomScaleNormal="75" workbookViewId="0" topLeftCell="A33">
      <selection activeCell="E54" sqref="E54"/>
    </sheetView>
  </sheetViews>
  <sheetFormatPr defaultColWidth="9.140625" defaultRowHeight="27.75" customHeight="1"/>
  <cols>
    <col min="1" max="1" width="5.28125" style="3" customWidth="1"/>
    <col min="2" max="2" width="4.00390625" style="19" customWidth="1"/>
    <col min="3" max="3" width="5.8515625" style="19" customWidth="1"/>
    <col min="4" max="4" width="39.7109375" style="132" customWidth="1"/>
    <col min="5" max="5" width="12.8515625" style="46" customWidth="1"/>
    <col min="6" max="9" width="18.421875" style="19" customWidth="1"/>
    <col min="10" max="10" width="12.140625" style="3" bestFit="1" customWidth="1"/>
    <col min="11" max="16384" width="9.140625" style="3" customWidth="1"/>
  </cols>
  <sheetData>
    <row r="1" spans="2:9" s="97" customFormat="1" ht="27.75" customHeight="1">
      <c r="B1" s="98"/>
      <c r="C1" s="98"/>
      <c r="D1" s="120" t="s">
        <v>166</v>
      </c>
      <c r="E1" s="496" t="str">
        <f>IF(Nimet!C1="","",Nimet!C1)</f>
        <v>PT 75 Kansalliset</v>
      </c>
      <c r="F1" s="497"/>
      <c r="G1" s="98"/>
      <c r="H1" s="98"/>
      <c r="I1" s="98"/>
    </row>
    <row r="2" spans="2:10" s="97" customFormat="1" ht="27.75" customHeight="1">
      <c r="B2" s="99"/>
      <c r="C2" s="99"/>
      <c r="D2" s="121" t="s">
        <v>167</v>
      </c>
      <c r="E2" s="496" t="s">
        <v>612</v>
      </c>
      <c r="F2" s="497"/>
      <c r="G2" s="100"/>
      <c r="H2" s="100"/>
      <c r="I2" s="100"/>
      <c r="J2" s="101"/>
    </row>
    <row r="3" spans="2:10" s="97" customFormat="1" ht="27.75" customHeight="1">
      <c r="B3" s="99"/>
      <c r="C3" s="99"/>
      <c r="D3" s="121" t="s">
        <v>168</v>
      </c>
      <c r="E3" s="498" t="s">
        <v>246</v>
      </c>
      <c r="F3" s="499"/>
      <c r="G3" s="102"/>
      <c r="H3" s="102"/>
      <c r="I3" s="102"/>
      <c r="J3" s="101"/>
    </row>
    <row r="4" spans="2:10" ht="27.75" customHeight="1" thickBot="1">
      <c r="B4" s="11"/>
      <c r="C4" s="11"/>
      <c r="D4" s="122"/>
      <c r="E4" s="12"/>
      <c r="F4" s="13"/>
      <c r="G4" s="13"/>
      <c r="H4" s="13"/>
      <c r="I4" s="13"/>
      <c r="J4" s="14"/>
    </row>
    <row r="5" spans="1:11" ht="27.75" customHeight="1">
      <c r="A5" s="56">
        <v>14</v>
      </c>
      <c r="B5" s="15"/>
      <c r="C5" s="73">
        <v>1</v>
      </c>
      <c r="D5" s="123" t="str">
        <f>IF(A5="","",INDEX(Nimet!$B$6:$B$230,A5))</f>
        <v>Juho Seppänen</v>
      </c>
      <c r="E5" s="34" t="str">
        <f>IF(A5="","",INDEX(Nimet!$C$6:$C$230,A5))</f>
        <v>PT 75</v>
      </c>
      <c r="F5" s="72"/>
      <c r="G5" s="17"/>
      <c r="H5" s="17"/>
      <c r="I5" s="17"/>
      <c r="J5" s="18"/>
      <c r="K5" s="19"/>
    </row>
    <row r="6" spans="1:11" ht="27.75" customHeight="1" thickBot="1">
      <c r="A6" s="56"/>
      <c r="B6" s="20"/>
      <c r="C6" s="74">
        <v>2</v>
      </c>
      <c r="D6" s="124">
        <f>IF(A6="","",INDEX(Nimet!$B$6:$B$230,A6))</f>
      </c>
      <c r="E6" s="22">
        <f>IF(A6="","",INDEX(Nimet!$C$6:$C$230,A6))</f>
      </c>
      <c r="F6" s="81"/>
      <c r="G6" s="72" t="s">
        <v>297</v>
      </c>
      <c r="H6" s="17"/>
      <c r="I6" s="17"/>
      <c r="J6" s="18"/>
      <c r="K6" s="19"/>
    </row>
    <row r="7" spans="1:11" ht="27.75" customHeight="1">
      <c r="A7" s="56"/>
      <c r="B7" s="25"/>
      <c r="C7" s="75">
        <v>3</v>
      </c>
      <c r="D7" s="125">
        <f>IF(A7="","",INDEX(Nimet!$B$6:$B$230,A7))</f>
      </c>
      <c r="E7" s="37">
        <f>IF(A7="","",INDEX(Nimet!$C$6:$C$230,A7))</f>
      </c>
      <c r="F7" s="27"/>
      <c r="G7" s="81" t="s">
        <v>296</v>
      </c>
      <c r="H7" s="29"/>
      <c r="I7" s="17"/>
      <c r="J7" s="18"/>
      <c r="K7" s="19"/>
    </row>
    <row r="8" spans="1:11" ht="27.75" customHeight="1" thickBot="1">
      <c r="A8" s="56">
        <v>64</v>
      </c>
      <c r="B8" s="30"/>
      <c r="C8" s="76">
        <v>4</v>
      </c>
      <c r="D8" s="126" t="str">
        <f>IF(A8="","",INDEX(Nimet!$B$6:$B$230,A8))</f>
        <v>Rolands  Jansons</v>
      </c>
      <c r="E8" s="40" t="str">
        <f>IF(A8="","",INDEX(Nimet!$C$6:$C$230,A8))</f>
        <v>Maunulan Spinni</v>
      </c>
      <c r="F8" s="17"/>
      <c r="G8" s="28"/>
      <c r="H8" s="72" t="s">
        <v>297</v>
      </c>
      <c r="I8" s="17"/>
      <c r="J8" s="18"/>
      <c r="K8" s="19"/>
    </row>
    <row r="9" spans="1:11" ht="27.75" customHeight="1">
      <c r="A9" s="56">
        <v>79</v>
      </c>
      <c r="B9" s="15"/>
      <c r="C9" s="73">
        <v>5</v>
      </c>
      <c r="D9" s="127" t="str">
        <f>IF(A9="","",INDEX(Nimet!$B$6:$B$230,A9))</f>
        <v>Ville Husu</v>
      </c>
      <c r="E9" s="34" t="str">
        <f>IF(A9="","",INDEX(Nimet!$C$6:$C$230,A9))</f>
        <v>HP</v>
      </c>
      <c r="F9" s="72"/>
      <c r="G9" s="28"/>
      <c r="H9" s="81" t="s">
        <v>109</v>
      </c>
      <c r="I9" s="17"/>
      <c r="J9" s="18"/>
      <c r="K9" s="19"/>
    </row>
    <row r="10" spans="1:11" ht="27.75" customHeight="1" thickBot="1">
      <c r="A10" s="56"/>
      <c r="B10" s="20"/>
      <c r="C10" s="74">
        <v>6</v>
      </c>
      <c r="D10" s="124">
        <f>IF(A10="","",INDEX(Nimet!$B$6:$B$230,A10))</f>
      </c>
      <c r="E10" s="22">
        <f>IF(A10="","",INDEX(Nimet!$C$6:$C$230,A10))</f>
      </c>
      <c r="F10" s="81"/>
      <c r="G10" s="270" t="s">
        <v>298</v>
      </c>
      <c r="H10" s="28"/>
      <c r="I10" s="17"/>
      <c r="J10" s="18"/>
      <c r="K10" s="19"/>
    </row>
    <row r="11" spans="1:11" ht="27.75" customHeight="1">
      <c r="A11" s="56"/>
      <c r="B11" s="25"/>
      <c r="C11" s="75">
        <v>7</v>
      </c>
      <c r="D11" s="128">
        <f>IF(A11="","",INDEX(Nimet!$B$6:$B$230,A11))</f>
      </c>
      <c r="E11" s="37">
        <f>IF(A11="","",INDEX(Nimet!$C$6:$C$230,A11))</f>
      </c>
      <c r="F11" s="27"/>
      <c r="G11" s="82" t="s">
        <v>108</v>
      </c>
      <c r="H11" s="28"/>
      <c r="I11" s="17"/>
      <c r="J11" s="18"/>
      <c r="K11" s="19"/>
    </row>
    <row r="12" spans="1:11" ht="27.75" customHeight="1" thickBot="1">
      <c r="A12" s="56">
        <v>29</v>
      </c>
      <c r="B12" s="30"/>
      <c r="C12" s="76">
        <v>8</v>
      </c>
      <c r="D12" s="126" t="str">
        <f>IF(A12="","",INDEX(Nimet!$B$6:$B$230,A12))</f>
        <v>Johan  Nyberg</v>
      </c>
      <c r="E12" s="40" t="str">
        <f>IF(A12="","",INDEX(Nimet!$C$6:$C$230,A12))</f>
        <v>PT-Espoo</v>
      </c>
      <c r="F12" s="17"/>
      <c r="G12" s="17"/>
      <c r="H12" s="267"/>
      <c r="I12" s="72" t="s">
        <v>110</v>
      </c>
      <c r="J12" s="18"/>
      <c r="K12" s="19"/>
    </row>
    <row r="13" spans="1:11" ht="27.75" customHeight="1" thickBot="1">
      <c r="A13" s="57"/>
      <c r="B13" s="58"/>
      <c r="C13" s="58"/>
      <c r="D13" s="129"/>
      <c r="E13" s="59"/>
      <c r="F13" s="17"/>
      <c r="G13" s="17"/>
      <c r="H13" s="28"/>
      <c r="I13" s="81" t="s">
        <v>29</v>
      </c>
      <c r="J13" s="18"/>
      <c r="K13" s="19"/>
    </row>
    <row r="14" spans="1:11" ht="27.75" customHeight="1">
      <c r="A14" s="56">
        <v>36</v>
      </c>
      <c r="B14" s="15"/>
      <c r="C14" s="73">
        <v>9</v>
      </c>
      <c r="D14" s="130" t="str">
        <f>IF(A14="","",INDEX(Nimet!$B$6:$B$230,A14))</f>
        <v>Toni Pitkänen</v>
      </c>
      <c r="E14" s="34" t="str">
        <f>IF(A14="","",INDEX(Nimet!$C$6:$C$230,A14))</f>
        <v>Wega</v>
      </c>
      <c r="F14" s="72"/>
      <c r="G14" s="17"/>
      <c r="H14" s="28"/>
      <c r="I14" s="28"/>
      <c r="J14" s="18"/>
      <c r="K14" s="19"/>
    </row>
    <row r="15" spans="1:11" ht="27.75" customHeight="1" thickBot="1">
      <c r="A15" s="56"/>
      <c r="B15" s="20"/>
      <c r="C15" s="74">
        <v>10</v>
      </c>
      <c r="D15" s="124">
        <f>IF(A15="","",INDEX(Nimet!$B$6:$B$230,A15))</f>
      </c>
      <c r="E15" s="22">
        <f>IF(A15="","",INDEX(Nimet!$C$6:$C$230,A15))</f>
      </c>
      <c r="F15" s="81"/>
      <c r="G15" s="262" t="s">
        <v>112</v>
      </c>
      <c r="H15" s="28"/>
      <c r="I15" s="28"/>
      <c r="J15" s="18"/>
      <c r="K15" s="19"/>
    </row>
    <row r="16" spans="1:11" ht="27.75" customHeight="1">
      <c r="A16" s="56"/>
      <c r="B16" s="25"/>
      <c r="C16" s="75">
        <v>11</v>
      </c>
      <c r="D16" s="128">
        <f>IF(A16="","",INDEX(Nimet!$B$6:$B$230,A16))</f>
      </c>
      <c r="E16" s="37">
        <f>IF(A16="","",INDEX(Nimet!$C$6:$C$230,A16))</f>
      </c>
      <c r="F16" s="27"/>
      <c r="G16" s="81" t="s">
        <v>113</v>
      </c>
      <c r="H16" s="28"/>
      <c r="I16" s="28"/>
      <c r="J16" s="18"/>
      <c r="K16" s="19"/>
    </row>
    <row r="17" spans="1:11" ht="27.75" customHeight="1" thickBot="1">
      <c r="A17" s="56"/>
      <c r="B17" s="30"/>
      <c r="C17" s="76">
        <v>12</v>
      </c>
      <c r="D17" s="126">
        <f>IF(A17="","",INDEX(Nimet!$B$6:$B$230,A17))</f>
      </c>
      <c r="E17" s="40">
        <f>IF(A17="","",INDEX(Nimet!$C$6:$C$230,A17))</f>
      </c>
      <c r="F17" s="61"/>
      <c r="G17" s="28"/>
      <c r="H17" s="265" t="s">
        <v>110</v>
      </c>
      <c r="I17" s="28"/>
      <c r="J17" s="18"/>
      <c r="K17" s="19"/>
    </row>
    <row r="18" spans="1:11" ht="27.75" customHeight="1">
      <c r="A18" s="56"/>
      <c r="B18" s="15"/>
      <c r="C18" s="73">
        <v>13</v>
      </c>
      <c r="D18" s="127">
        <f>IF(A18="","",INDEX(Nimet!$B$6:$B$230,A18))</f>
      </c>
      <c r="E18" s="34">
        <f>IF(A18="","",INDEX(Nimet!$C$6:$C$230,A18))</f>
      </c>
      <c r="F18" s="72"/>
      <c r="G18" s="28"/>
      <c r="H18" s="83" t="s">
        <v>28</v>
      </c>
      <c r="I18" s="28"/>
      <c r="J18" s="18"/>
      <c r="K18" s="19"/>
    </row>
    <row r="19" spans="1:11" ht="27.75" customHeight="1" thickBot="1">
      <c r="A19" s="56">
        <v>86</v>
      </c>
      <c r="B19" s="20"/>
      <c r="C19" s="74">
        <v>14</v>
      </c>
      <c r="D19" s="124" t="str">
        <f>IF(A19="","",INDEX(Nimet!$B$6:$B$230,A19))</f>
        <v>Pasi Kankainen</v>
      </c>
      <c r="E19" s="22" t="str">
        <f>IF(A19="","",INDEX(Nimet!$C$6:$C$230,A19))</f>
        <v>OPT-86</v>
      </c>
      <c r="F19" s="81"/>
      <c r="G19" s="265" t="s">
        <v>110</v>
      </c>
      <c r="H19" s="29"/>
      <c r="I19" s="28"/>
      <c r="J19" s="18"/>
      <c r="K19" s="19"/>
    </row>
    <row r="20" spans="1:11" ht="27.75" customHeight="1">
      <c r="A20" s="56"/>
      <c r="B20" s="25"/>
      <c r="C20" s="75">
        <v>15</v>
      </c>
      <c r="D20" s="128">
        <f>IF(A20="","",INDEX(Nimet!$B$6:$B$230,A20))</f>
      </c>
      <c r="E20" s="37">
        <f>IF(A20="","",INDEX(Nimet!$C$6:$C$230,A20))</f>
      </c>
      <c r="F20" s="265"/>
      <c r="G20" s="82" t="s">
        <v>111</v>
      </c>
      <c r="H20" s="29"/>
      <c r="I20" s="28"/>
      <c r="J20" s="18"/>
      <c r="K20" s="19"/>
    </row>
    <row r="21" spans="1:11" ht="27.75" customHeight="1" thickBot="1">
      <c r="A21" s="56">
        <v>32</v>
      </c>
      <c r="B21" s="30"/>
      <c r="C21" s="76">
        <v>16</v>
      </c>
      <c r="D21" s="126" t="str">
        <f>IF(A21="","",INDEX(Nimet!$B$6:$B$230,A21))</f>
        <v>Henrik  Wennman</v>
      </c>
      <c r="E21" s="40" t="str">
        <f>IF(A21="","",INDEX(Nimet!$C$6:$C$230,A21))</f>
        <v>Vana</v>
      </c>
      <c r="F21" s="17"/>
      <c r="G21" s="17"/>
      <c r="H21" s="29"/>
      <c r="I21" s="267"/>
      <c r="J21" s="72" t="s">
        <v>110</v>
      </c>
      <c r="K21" s="19"/>
    </row>
    <row r="22" spans="1:11" ht="27.75" customHeight="1" thickBot="1">
      <c r="A22" s="57"/>
      <c r="B22" s="64"/>
      <c r="C22" s="64"/>
      <c r="D22" s="131"/>
      <c r="E22" s="64"/>
      <c r="F22" s="65"/>
      <c r="G22" s="17"/>
      <c r="H22" s="29"/>
      <c r="I22" s="83"/>
      <c r="J22" s="406" t="s">
        <v>30</v>
      </c>
      <c r="K22" s="19"/>
    </row>
    <row r="23" spans="1:11" ht="27.75" customHeight="1">
      <c r="A23" s="56">
        <v>63</v>
      </c>
      <c r="B23" s="15"/>
      <c r="C23" s="73">
        <v>17</v>
      </c>
      <c r="D23" s="130" t="str">
        <f>IF(A23="","",INDEX(Nimet!$B$6:$B$230,A23))</f>
        <v>Aleksi  Veini</v>
      </c>
      <c r="E23" s="34" t="str">
        <f>IF(A23="","",INDEX(Nimet!$C$6:$C$230,A23))</f>
        <v>MBF</v>
      </c>
      <c r="F23" s="17"/>
      <c r="G23" s="17"/>
      <c r="H23" s="17"/>
      <c r="I23" s="28"/>
      <c r="J23" s="18"/>
      <c r="K23" s="19"/>
    </row>
    <row r="24" spans="1:11" ht="27.75" customHeight="1" thickBot="1">
      <c r="A24" s="56"/>
      <c r="B24" s="20"/>
      <c r="C24" s="74">
        <v>18</v>
      </c>
      <c r="D24" s="124">
        <f>IF(A24="","",INDEX(Nimet!$B$6:$B$230,A24))</f>
      </c>
      <c r="E24" s="22">
        <f>IF(A24="","",INDEX(Nimet!$C$6:$C$230,A24))</f>
      </c>
      <c r="F24" s="23"/>
      <c r="G24" s="262" t="s">
        <v>31</v>
      </c>
      <c r="H24" s="17"/>
      <c r="I24" s="28"/>
      <c r="J24" s="18"/>
      <c r="K24" s="19"/>
    </row>
    <row r="25" spans="1:11" ht="27.75" customHeight="1">
      <c r="A25" s="56"/>
      <c r="B25" s="25"/>
      <c r="C25" s="75">
        <v>19</v>
      </c>
      <c r="D25" s="128">
        <f>IF(A25="","",INDEX(Nimet!$B$6:$B$230,A25))</f>
      </c>
      <c r="E25" s="37">
        <f>IF(A25="","",INDEX(Nimet!$C$6:$C$230,A25))</f>
      </c>
      <c r="F25" s="27"/>
      <c r="G25" s="81" t="s">
        <v>32</v>
      </c>
      <c r="H25" s="29"/>
      <c r="I25" s="28"/>
      <c r="J25" s="18"/>
      <c r="K25" s="19"/>
    </row>
    <row r="26" spans="1:11" ht="27.75" customHeight="1" thickBot="1">
      <c r="A26" s="56">
        <v>82</v>
      </c>
      <c r="B26" s="30"/>
      <c r="C26" s="76">
        <v>20</v>
      </c>
      <c r="D26" s="126" t="str">
        <f>IF(A26="","",INDEX(Nimet!$B$6:$B$230,A26))</f>
        <v>Vesa Haapasalo</v>
      </c>
      <c r="E26" s="40" t="str">
        <f>IF(A26="","",INDEX(Nimet!$C$6:$C$230,A26))</f>
        <v>HP</v>
      </c>
      <c r="F26" s="17"/>
      <c r="G26" s="28"/>
      <c r="H26" s="262" t="s">
        <v>33</v>
      </c>
      <c r="I26" s="28"/>
      <c r="J26" s="18"/>
      <c r="K26" s="19"/>
    </row>
    <row r="27" spans="1:11" ht="27.75" customHeight="1">
      <c r="A27" s="56">
        <v>71</v>
      </c>
      <c r="B27" s="15"/>
      <c r="C27" s="73">
        <v>21</v>
      </c>
      <c r="D27" s="127" t="str">
        <f>IF(A27="","",INDEX(Nimet!$B$6:$B$230,A27))</f>
        <v>Niko Pihajoki</v>
      </c>
      <c r="E27" s="34" t="str">
        <f>IF(A27="","",INDEX(Nimet!$C$6:$C$230,A27))</f>
        <v>TuPy</v>
      </c>
      <c r="F27" s="255" t="s">
        <v>38</v>
      </c>
      <c r="G27" s="28"/>
      <c r="H27" s="81" t="s">
        <v>36</v>
      </c>
      <c r="I27" s="28"/>
      <c r="J27" s="18"/>
      <c r="K27" s="19"/>
    </row>
    <row r="28" spans="1:11" ht="27.75" customHeight="1" thickBot="1">
      <c r="A28" s="56">
        <v>18</v>
      </c>
      <c r="B28" s="20"/>
      <c r="C28" s="74">
        <v>22</v>
      </c>
      <c r="D28" s="124" t="str">
        <f>IF(A28="","",INDEX(Nimet!$B$6:$B$230,A28))</f>
        <v>Joonatan  Laakso</v>
      </c>
      <c r="E28" s="22" t="str">
        <f>IF(A28="","",INDEX(Nimet!$C$6:$C$230,A28))</f>
        <v>PT 75</v>
      </c>
      <c r="F28" s="261" t="s">
        <v>34</v>
      </c>
      <c r="G28" s="270" t="s">
        <v>33</v>
      </c>
      <c r="H28" s="28"/>
      <c r="I28" s="28"/>
      <c r="J28" s="18"/>
      <c r="K28" s="19"/>
    </row>
    <row r="29" spans="1:11" ht="27.75" customHeight="1">
      <c r="A29" s="56"/>
      <c r="B29" s="25"/>
      <c r="C29" s="75">
        <v>23</v>
      </c>
      <c r="D29" s="128">
        <f>IF(A29="","",INDEX(Nimet!$B$6:$B$230,A29))</f>
      </c>
      <c r="E29" s="37">
        <f>IF(A29="","",INDEX(Nimet!$C$6:$C$230,A29))</f>
      </c>
      <c r="F29" s="27"/>
      <c r="G29" s="82" t="s">
        <v>35</v>
      </c>
      <c r="H29" s="28"/>
      <c r="I29" s="28"/>
      <c r="J29" s="18"/>
      <c r="K29" s="19"/>
    </row>
    <row r="30" spans="1:11" ht="27.75" customHeight="1" thickBot="1">
      <c r="A30" s="56">
        <v>68</v>
      </c>
      <c r="B30" s="30"/>
      <c r="C30" s="76">
        <v>24</v>
      </c>
      <c r="D30" s="126" t="str">
        <f>IF(A30="","",INDEX(Nimet!$B$6:$B$230,A30))</f>
        <v>Veikka  Flemming</v>
      </c>
      <c r="E30" s="40" t="str">
        <f>IF(A30="","",INDEX(Nimet!$C$6:$C$230,A30))</f>
        <v>KoKa</v>
      </c>
      <c r="F30" s="17"/>
      <c r="G30" s="17"/>
      <c r="H30" s="28"/>
      <c r="I30" s="402" t="s">
        <v>885</v>
      </c>
      <c r="J30" s="18"/>
      <c r="K30" s="19"/>
    </row>
    <row r="31" spans="1:11" ht="27.75" customHeight="1" thickBot="1">
      <c r="A31" s="57"/>
      <c r="B31" s="11"/>
      <c r="C31" s="11"/>
      <c r="D31" s="129"/>
      <c r="E31" s="59"/>
      <c r="F31" s="17"/>
      <c r="G31" s="17"/>
      <c r="H31" s="28"/>
      <c r="I31" s="83" t="s">
        <v>44</v>
      </c>
      <c r="J31" s="18"/>
      <c r="K31" s="19"/>
    </row>
    <row r="32" spans="1:11" ht="27.75" customHeight="1">
      <c r="A32" s="56">
        <v>41</v>
      </c>
      <c r="B32" s="15"/>
      <c r="C32" s="73">
        <v>25</v>
      </c>
      <c r="D32" s="130" t="str">
        <f>IF(A32="","",INDEX(Nimet!$B$6:$B$230,A32))</f>
        <v>Joonas Paasioksa</v>
      </c>
      <c r="E32" s="34" t="str">
        <f>IF(A32="","",INDEX(Nimet!$C$6:$C$230,A32))</f>
        <v>TuKa</v>
      </c>
      <c r="F32" s="17"/>
      <c r="G32" s="17"/>
      <c r="H32" s="28"/>
      <c r="I32" s="29"/>
      <c r="J32" s="18"/>
      <c r="K32" s="19"/>
    </row>
    <row r="33" spans="1:11" ht="27.75" customHeight="1" thickBot="1">
      <c r="A33" s="56"/>
      <c r="B33" s="20"/>
      <c r="C33" s="74">
        <v>26</v>
      </c>
      <c r="D33" s="124">
        <f>IF(A33="","",INDEX(Nimet!$B$6:$B$230,A33))</f>
      </c>
      <c r="E33" s="22">
        <f>IF(A33="","",INDEX(Nimet!$C$6:$C$230,A33))</f>
      </c>
      <c r="F33" s="23"/>
      <c r="G33" s="401" t="s">
        <v>885</v>
      </c>
      <c r="H33" s="28"/>
      <c r="I33" s="29"/>
      <c r="J33" s="18"/>
      <c r="K33" s="19"/>
    </row>
    <row r="34" spans="1:11" ht="27.75" customHeight="1">
      <c r="A34" s="56">
        <v>20</v>
      </c>
      <c r="B34" s="25"/>
      <c r="C34" s="75">
        <v>27</v>
      </c>
      <c r="D34" s="128" t="str">
        <f>IF(A34="","",INDEX(Nimet!$B$6:$B$230,A34))</f>
        <v>Janne  Pärssinen </v>
      </c>
      <c r="E34" s="37" t="str">
        <f>IF(A34="","",INDEX(Nimet!$C$6:$C$230,A34))</f>
        <v>PT 75</v>
      </c>
      <c r="F34" s="27"/>
      <c r="G34" s="81" t="s">
        <v>37</v>
      </c>
      <c r="H34" s="28"/>
      <c r="I34" s="29"/>
      <c r="J34" s="18"/>
      <c r="K34" s="19"/>
    </row>
    <row r="35" spans="1:11" ht="27.75" customHeight="1" thickBot="1">
      <c r="A35" s="56"/>
      <c r="B35" s="30"/>
      <c r="C35" s="76">
        <v>28</v>
      </c>
      <c r="D35" s="126">
        <f>IF(A35="","",INDEX(Nimet!$B$6:$B$230,A35))</f>
      </c>
      <c r="E35" s="40">
        <f>IF(A35="","",INDEX(Nimet!$C$6:$C$230,A35))</f>
      </c>
      <c r="F35" s="17"/>
      <c r="G35" s="28"/>
      <c r="H35" s="402" t="s">
        <v>885</v>
      </c>
      <c r="I35" s="29"/>
      <c r="J35" s="18"/>
      <c r="K35" s="19"/>
    </row>
    <row r="36" spans="1:11" ht="27.75" customHeight="1">
      <c r="A36" s="56">
        <v>21</v>
      </c>
      <c r="B36" s="15"/>
      <c r="C36" s="73">
        <v>29</v>
      </c>
      <c r="D36" s="127" t="str">
        <f>IF(A36="","",INDEX(Nimet!$B$6:$B$230,A36))</f>
        <v>Emil Laakso</v>
      </c>
      <c r="E36" s="34" t="str">
        <f>IF(A36="","",INDEX(Nimet!$C$6:$C$230,A36))</f>
        <v>PT 75</v>
      </c>
      <c r="F36" s="72" t="s">
        <v>39</v>
      </c>
      <c r="G36" s="28"/>
      <c r="H36" s="83" t="s">
        <v>43</v>
      </c>
      <c r="I36" s="29"/>
      <c r="J36" s="18"/>
      <c r="K36" s="19"/>
    </row>
    <row r="37" spans="1:11" ht="27.75" customHeight="1" thickBot="1">
      <c r="A37" s="56">
        <v>27</v>
      </c>
      <c r="B37" s="20"/>
      <c r="C37" s="74">
        <v>30</v>
      </c>
      <c r="D37" s="124" t="str">
        <f>IF(A37="","",INDEX(Nimet!$B$6:$B$230,A37))</f>
        <v>Irina  Kantonistova</v>
      </c>
      <c r="E37" s="22" t="str">
        <f>IF(A37="","",INDEX(Nimet!$C$6:$C$230,A37))</f>
        <v>PT-Espoo</v>
      </c>
      <c r="F37" s="81" t="s">
        <v>40</v>
      </c>
      <c r="G37" s="270" t="s">
        <v>41</v>
      </c>
      <c r="H37" s="29"/>
      <c r="I37" s="29"/>
      <c r="J37" s="256"/>
      <c r="K37" s="19"/>
    </row>
    <row r="38" spans="1:11" ht="27.75" customHeight="1">
      <c r="A38" s="56"/>
      <c r="B38" s="25"/>
      <c r="C38" s="75">
        <v>31</v>
      </c>
      <c r="D38" s="128">
        <f>IF(A38="","",INDEX(Nimet!$B$6:$B$230,A38))</f>
      </c>
      <c r="E38" s="37">
        <f>IF(A38="","",INDEX(Nimet!$C$6:$C$230,A38))</f>
      </c>
      <c r="F38" s="66"/>
      <c r="G38" s="82" t="s">
        <v>42</v>
      </c>
      <c r="H38" s="29"/>
      <c r="I38" s="29"/>
      <c r="J38" s="18"/>
      <c r="K38" s="19"/>
    </row>
    <row r="39" spans="1:11" ht="27.75" customHeight="1" thickBot="1">
      <c r="A39" s="56">
        <v>33</v>
      </c>
      <c r="B39" s="30"/>
      <c r="C39" s="76">
        <v>32</v>
      </c>
      <c r="D39" s="126" t="str">
        <f>IF(A39="","",INDEX(Nimet!$B$6:$B$230,A39))</f>
        <v>Asko Keinonen</v>
      </c>
      <c r="E39" s="40" t="str">
        <f>IF(A39="","",INDEX(Nimet!$C$6:$C$230,A39))</f>
        <v>Wega</v>
      </c>
      <c r="F39" s="83"/>
      <c r="G39" s="67"/>
      <c r="H39" s="67"/>
      <c r="I39" s="67"/>
      <c r="J39" s="18"/>
      <c r="K39" s="19"/>
    </row>
    <row r="40" spans="2:11" ht="27.75" customHeight="1">
      <c r="B40" s="6"/>
      <c r="C40" s="6"/>
      <c r="F40" s="47"/>
      <c r="G40" s="47"/>
      <c r="H40" s="47"/>
      <c r="I40" s="47"/>
      <c r="J40" s="18"/>
      <c r="K40" s="19"/>
    </row>
    <row r="41" ht="27.75" customHeight="1">
      <c r="C41" s="121" t="s">
        <v>45</v>
      </c>
    </row>
    <row r="42" spans="1:5" ht="27.75" customHeight="1">
      <c r="A42" s="252">
        <v>32</v>
      </c>
      <c r="B42" s="44"/>
      <c r="C42" s="403">
        <v>1</v>
      </c>
      <c r="D42" s="404" t="str">
        <f>IF(A42="","",INDEX(Nimet!$B$6:$B$230,A42))</f>
        <v>Henrik  Wennman</v>
      </c>
      <c r="E42" s="408" t="str">
        <f>IF(A42="","",INDEX(Nimet!$C$6:$C$230,A42))</f>
        <v>Vana</v>
      </c>
    </row>
    <row r="43" spans="1:5" ht="27.75" customHeight="1">
      <c r="A43" s="252">
        <v>41</v>
      </c>
      <c r="B43" s="44"/>
      <c r="C43" s="403">
        <v>2</v>
      </c>
      <c r="D43" s="404" t="str">
        <f>IF(A43="","",INDEX(Nimet!$B$6:$B$230,A43))</f>
        <v>Joonas Paasioksa</v>
      </c>
      <c r="E43" s="408" t="str">
        <f>IF(A43="","",INDEX(Nimet!$C$6:$C$230,A43))</f>
        <v>TuKa</v>
      </c>
    </row>
    <row r="44" spans="1:5" ht="27.75" customHeight="1">
      <c r="A44" s="252">
        <v>14</v>
      </c>
      <c r="B44" s="44"/>
      <c r="C44" s="403">
        <v>3</v>
      </c>
      <c r="D44" s="404" t="str">
        <f>IF(A44="","",INDEX(Nimet!$B$6:$B$230,A44))</f>
        <v>Juho Seppänen</v>
      </c>
      <c r="E44" s="408" t="str">
        <f>IF(A44="","",INDEX(Nimet!$C$6:$C$230,A44))</f>
        <v>PT 75</v>
      </c>
    </row>
    <row r="45" spans="1:5" ht="27.75" customHeight="1">
      <c r="A45" s="252">
        <v>68</v>
      </c>
      <c r="B45" s="44"/>
      <c r="C45" s="403">
        <v>3</v>
      </c>
      <c r="D45" s="404" t="str">
        <f>IF(A45="","",INDEX(Nimet!$B$6:$B$230,A45))</f>
        <v>Veikka  Flemming</v>
      </c>
      <c r="E45" s="408" t="str">
        <f>IF(A45="","",INDEX(Nimet!$C$6:$C$230,A45))</f>
        <v>KoKa</v>
      </c>
    </row>
    <row r="46" spans="1:5" ht="27.75" customHeight="1">
      <c r="A46" s="252">
        <v>79</v>
      </c>
      <c r="B46" s="44"/>
      <c r="C46" s="403">
        <v>5</v>
      </c>
      <c r="D46" s="404" t="str">
        <f>IF(A46="","",INDEX(Nimet!$B$6:$B$230,A46))</f>
        <v>Ville Husu</v>
      </c>
      <c r="E46" s="408" t="str">
        <f>IF(A46="","",INDEX(Nimet!$C$6:$C$230,A46))</f>
        <v>HP</v>
      </c>
    </row>
    <row r="47" spans="1:5" ht="27.75" customHeight="1">
      <c r="A47" s="252">
        <v>36</v>
      </c>
      <c r="B47" s="44"/>
      <c r="C47" s="403">
        <v>5</v>
      </c>
      <c r="D47" s="404" t="str">
        <f>IF(A47="","",INDEX(Nimet!$B$6:$B$230,A47))</f>
        <v>Toni Pitkänen</v>
      </c>
      <c r="E47" s="408" t="str">
        <f>IF(A47="","",INDEX(Nimet!$C$6:$C$230,A47))</f>
        <v>Wega</v>
      </c>
    </row>
    <row r="48" spans="1:5" ht="27.75" customHeight="1">
      <c r="A48" s="252">
        <v>82</v>
      </c>
      <c r="B48" s="44"/>
      <c r="C48" s="403">
        <v>5</v>
      </c>
      <c r="D48" s="404" t="str">
        <f>IF(A48="","",INDEX(Nimet!$B$6:$B$230,A48))</f>
        <v>Vesa Haapasalo</v>
      </c>
      <c r="E48" s="408" t="str">
        <f>IF(A48="","",INDEX(Nimet!$C$6:$C$230,A48))</f>
        <v>HP</v>
      </c>
    </row>
    <row r="49" spans="1:5" ht="27.75" customHeight="1">
      <c r="A49" s="252">
        <v>33</v>
      </c>
      <c r="B49" s="44"/>
      <c r="C49" s="403">
        <v>5</v>
      </c>
      <c r="D49" s="404" t="str">
        <f>IF(A49="","",INDEX(Nimet!$B$6:$B$230,A49))</f>
        <v>Asko Keinonen</v>
      </c>
      <c r="E49" s="408" t="str">
        <f>IF(A49="","",INDEX(Nimet!$C$6:$C$230,A49))</f>
        <v>Wega</v>
      </c>
    </row>
    <row r="51" ht="27.75" customHeight="1">
      <c r="C51" s="121" t="s">
        <v>826</v>
      </c>
    </row>
  </sheetData>
  <mergeCells count="3">
    <mergeCell ref="E1:F1"/>
    <mergeCell ref="E2:F2"/>
    <mergeCell ref="E3:F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zoomScale="75" zoomScaleNormal="75" workbookViewId="0" topLeftCell="A38">
      <selection activeCell="D53" sqref="D53"/>
    </sheetView>
  </sheetViews>
  <sheetFormatPr defaultColWidth="9.140625" defaultRowHeight="27.75" customHeight="1"/>
  <cols>
    <col min="1" max="1" width="5.28125" style="237" customWidth="1"/>
    <col min="2" max="2" width="4.00390625" style="19" customWidth="1"/>
    <col min="3" max="3" width="5.8515625" style="19" customWidth="1"/>
    <col min="4" max="4" width="39.7109375" style="132" customWidth="1"/>
    <col min="5" max="5" width="12.8515625" style="46" customWidth="1"/>
    <col min="6" max="9" width="18.421875" style="19" customWidth="1"/>
    <col min="10" max="10" width="12.7109375" style="237" bestFit="1" customWidth="1"/>
    <col min="11" max="16384" width="9.140625" style="237" customWidth="1"/>
  </cols>
  <sheetData>
    <row r="1" spans="2:9" s="97" customFormat="1" ht="27.75" customHeight="1">
      <c r="B1" s="98"/>
      <c r="C1" s="98"/>
      <c r="D1" s="120" t="s">
        <v>166</v>
      </c>
      <c r="E1" s="496" t="str">
        <f>IF(Nimet!C1="","",Nimet!C1)</f>
        <v>PT 75 Kansalliset</v>
      </c>
      <c r="F1" s="497"/>
      <c r="G1" s="98"/>
      <c r="H1" s="98"/>
      <c r="I1" s="98"/>
    </row>
    <row r="2" spans="2:10" s="97" customFormat="1" ht="27.75" customHeight="1">
      <c r="B2" s="99"/>
      <c r="C2" s="99"/>
      <c r="D2" s="121" t="s">
        <v>167</v>
      </c>
      <c r="E2" s="496" t="s">
        <v>250</v>
      </c>
      <c r="F2" s="497"/>
      <c r="G2" s="100"/>
      <c r="H2" s="100"/>
      <c r="I2" s="100"/>
      <c r="J2" s="101"/>
    </row>
    <row r="3" spans="2:10" s="97" customFormat="1" ht="27.75" customHeight="1">
      <c r="B3" s="99"/>
      <c r="C3" s="99"/>
      <c r="D3" s="121" t="s">
        <v>168</v>
      </c>
      <c r="E3" s="498" t="s">
        <v>545</v>
      </c>
      <c r="F3" s="499"/>
      <c r="G3" s="102"/>
      <c r="H3" s="102"/>
      <c r="I3" s="102"/>
      <c r="J3" s="101"/>
    </row>
    <row r="4" spans="2:10" ht="27.75" customHeight="1" thickBot="1">
      <c r="B4" s="11"/>
      <c r="C4" s="11"/>
      <c r="D4" s="122"/>
      <c r="E4" s="12"/>
      <c r="F4" s="13"/>
      <c r="G4" s="13"/>
      <c r="H4" s="13"/>
      <c r="I4" s="13"/>
      <c r="J4" s="14"/>
    </row>
    <row r="5" spans="1:11" ht="27.75" customHeight="1">
      <c r="A5" s="56">
        <v>8</v>
      </c>
      <c r="B5" s="253" t="s">
        <v>483</v>
      </c>
      <c r="C5" s="73">
        <v>1</v>
      </c>
      <c r="D5" s="123" t="str">
        <f>IF(A5="","",INDEX(Nimet!$B$6:$B$230,A5))</f>
        <v>Benedikt  Schoenborn</v>
      </c>
      <c r="E5" s="34" t="str">
        <f>IF(A5="","",INDEX(Nimet!$C$6:$C$230,A5))</f>
        <v>PT 75</v>
      </c>
      <c r="F5" s="72" t="s">
        <v>663</v>
      </c>
      <c r="G5" s="17"/>
      <c r="H5" s="17"/>
      <c r="I5" s="17"/>
      <c r="J5" s="18"/>
      <c r="K5" s="19"/>
    </row>
    <row r="6" spans="1:11" ht="27.75" customHeight="1" thickBot="1">
      <c r="A6" s="56"/>
      <c r="B6" s="20"/>
      <c r="C6" s="74">
        <v>2</v>
      </c>
      <c r="D6" s="124">
        <f>IF(A6="","",INDEX(Nimet!$B$6:$B$230,A6))</f>
      </c>
      <c r="E6" s="22">
        <f>IF(A6="","",INDEX(Nimet!$C$6:$C$230,A6))</f>
      </c>
      <c r="F6" s="83"/>
      <c r="G6" s="72" t="s">
        <v>661</v>
      </c>
      <c r="H6" s="17"/>
      <c r="I6" s="17"/>
      <c r="J6" s="18"/>
      <c r="K6" s="19"/>
    </row>
    <row r="7" spans="1:11" ht="27.75" customHeight="1">
      <c r="A7" s="56">
        <v>32</v>
      </c>
      <c r="B7" s="25"/>
      <c r="C7" s="75">
        <v>3</v>
      </c>
      <c r="D7" s="125" t="str">
        <f>IF(A7="","",INDEX(Nimet!$B$6:$B$230,A7))</f>
        <v>Henrik  Wennman</v>
      </c>
      <c r="E7" s="37" t="str">
        <f>IF(A7="","",INDEX(Nimet!$C$6:$C$230,A7))</f>
        <v>Vana</v>
      </c>
      <c r="F7" s="265" t="s">
        <v>661</v>
      </c>
      <c r="G7" s="81" t="s">
        <v>662</v>
      </c>
      <c r="H7" s="29"/>
      <c r="I7" s="17"/>
      <c r="J7" s="18"/>
      <c r="K7" s="19"/>
    </row>
    <row r="8" spans="1:11" ht="27.75" customHeight="1" thickBot="1">
      <c r="A8" s="56">
        <v>60</v>
      </c>
      <c r="B8" s="268" t="s">
        <v>482</v>
      </c>
      <c r="C8" s="76">
        <v>4</v>
      </c>
      <c r="D8" s="126" t="str">
        <f>IF(A8="","",INDEX(Nimet!$B$6:$B$230,A8))</f>
        <v>Petri Rantatulkkila</v>
      </c>
      <c r="E8" s="40" t="str">
        <f>IF(A8="","",INDEX(Nimet!$C$6:$C$230,A8))</f>
        <v>MBF</v>
      </c>
      <c r="F8" s="255" t="s">
        <v>787</v>
      </c>
      <c r="G8" s="28"/>
      <c r="H8" s="72" t="s">
        <v>667</v>
      </c>
      <c r="I8" s="17"/>
      <c r="J8" s="18"/>
      <c r="K8" s="19"/>
    </row>
    <row r="9" spans="1:11" ht="27.75" customHeight="1">
      <c r="A9" s="56">
        <v>45</v>
      </c>
      <c r="B9" s="253" t="s">
        <v>483</v>
      </c>
      <c r="C9" s="73">
        <v>5</v>
      </c>
      <c r="D9" s="127" t="str">
        <f>IF(A9="","",INDEX(Nimet!$B$6:$B$230,A9))</f>
        <v>Heikki Parviainen</v>
      </c>
      <c r="E9" s="34" t="str">
        <f>IF(A9="","",INDEX(Nimet!$C$6:$C$230,A9))</f>
        <v>KuPTS</v>
      </c>
      <c r="F9" s="72" t="s">
        <v>667</v>
      </c>
      <c r="G9" s="28"/>
      <c r="H9" s="81" t="s">
        <v>190</v>
      </c>
      <c r="I9" s="17"/>
      <c r="J9" s="18"/>
      <c r="K9" s="19"/>
    </row>
    <row r="10" spans="1:11" ht="27.75" customHeight="1" thickBot="1">
      <c r="A10" s="56">
        <v>7</v>
      </c>
      <c r="B10" s="258" t="s">
        <v>483</v>
      </c>
      <c r="C10" s="74">
        <v>6</v>
      </c>
      <c r="D10" s="124" t="str">
        <f>IF(A10="","",INDEX(Nimet!$B$6:$B$230,A10))</f>
        <v>Pertti Virta</v>
      </c>
      <c r="E10" s="22" t="str">
        <f>IF(A10="","",INDEX(Nimet!$C$6:$C$230,A10))</f>
        <v>PT 75</v>
      </c>
      <c r="F10" s="81" t="s">
        <v>668</v>
      </c>
      <c r="G10" s="265" t="s">
        <v>667</v>
      </c>
      <c r="H10" s="28"/>
      <c r="I10" s="17"/>
      <c r="J10" s="18"/>
      <c r="K10" s="19"/>
    </row>
    <row r="11" spans="1:11" ht="27.75" customHeight="1">
      <c r="A11" s="56">
        <v>83</v>
      </c>
      <c r="B11" s="263" t="s">
        <v>483</v>
      </c>
      <c r="C11" s="75">
        <v>7</v>
      </c>
      <c r="D11" s="128" t="str">
        <f>IF(A11="","",INDEX(Nimet!$B$6:$B$230,A11))</f>
        <v>Kai Tammela</v>
      </c>
      <c r="E11" s="37" t="str">
        <f>IF(A11="","",INDEX(Nimet!$C$6:$C$230,A11))</f>
        <v>HP</v>
      </c>
      <c r="F11" s="265" t="s">
        <v>790</v>
      </c>
      <c r="G11" s="82" t="s">
        <v>189</v>
      </c>
      <c r="H11" s="28"/>
      <c r="I11" s="17"/>
      <c r="J11" s="18"/>
      <c r="K11" s="19"/>
    </row>
    <row r="12" spans="1:11" ht="27.75" customHeight="1" thickBot="1">
      <c r="A12" s="56">
        <v>28</v>
      </c>
      <c r="B12" s="268" t="s">
        <v>483</v>
      </c>
      <c r="C12" s="76">
        <v>8</v>
      </c>
      <c r="D12" s="126" t="str">
        <f>IF(A12="","",INDEX(Nimet!$B$6:$B$230,A12))</f>
        <v>Jan Nyberg</v>
      </c>
      <c r="E12" s="40" t="str">
        <f>IF(A12="","",INDEX(Nimet!$C$6:$C$230,A12))</f>
        <v>PT-Espoo</v>
      </c>
      <c r="F12" s="255" t="s">
        <v>791</v>
      </c>
      <c r="G12" s="17"/>
      <c r="H12" s="28"/>
      <c r="I12" s="72" t="s">
        <v>667</v>
      </c>
      <c r="J12" s="18"/>
      <c r="K12" s="19"/>
    </row>
    <row r="13" spans="1:11" ht="27.75" customHeight="1" thickBot="1">
      <c r="A13" s="57"/>
      <c r="B13" s="58"/>
      <c r="C13" s="58"/>
      <c r="D13" s="129"/>
      <c r="E13" s="59"/>
      <c r="F13" s="17"/>
      <c r="G13" s="17"/>
      <c r="H13" s="28"/>
      <c r="I13" s="84" t="s">
        <v>191</v>
      </c>
      <c r="J13" s="18"/>
      <c r="K13" s="19"/>
    </row>
    <row r="14" spans="1:11" ht="27.75" customHeight="1">
      <c r="A14" s="56">
        <v>4</v>
      </c>
      <c r="B14" s="253" t="s">
        <v>482</v>
      </c>
      <c r="C14" s="73">
        <v>9</v>
      </c>
      <c r="D14" s="130" t="str">
        <f>IF(A14="","",INDEX(Nimet!$B$6:$B$230,A14))</f>
        <v>Yrjö Kerttula</v>
      </c>
      <c r="E14" s="34" t="str">
        <f>IF(A14="","",INDEX(Nimet!$C$6:$C$230,A14))</f>
        <v>PT 75</v>
      </c>
      <c r="F14" s="72" t="s">
        <v>885</v>
      </c>
      <c r="G14" s="17"/>
      <c r="H14" s="28"/>
      <c r="I14" s="28"/>
      <c r="J14" s="18"/>
      <c r="K14" s="19"/>
    </row>
    <row r="15" spans="1:11" ht="27.75" customHeight="1" thickBot="1">
      <c r="A15" s="56">
        <v>41</v>
      </c>
      <c r="B15" s="20"/>
      <c r="C15" s="74">
        <v>10</v>
      </c>
      <c r="D15" s="124" t="str">
        <f>IF(A15="","",INDEX(Nimet!$B$6:$B$230,A15))</f>
        <v>Joonas Paasioksa</v>
      </c>
      <c r="E15" s="22" t="str">
        <f>IF(A15="","",INDEX(Nimet!$C$6:$C$230,A15))</f>
        <v>TuKa</v>
      </c>
      <c r="F15" s="83" t="s">
        <v>886</v>
      </c>
      <c r="G15" s="72" t="s">
        <v>669</v>
      </c>
      <c r="H15" s="28"/>
      <c r="I15" s="28"/>
      <c r="J15" s="18"/>
      <c r="K15" s="19"/>
    </row>
    <row r="16" spans="1:11" ht="27.75" customHeight="1">
      <c r="A16" s="56">
        <v>74</v>
      </c>
      <c r="B16" s="263" t="s">
        <v>483</v>
      </c>
      <c r="C16" s="75">
        <v>11</v>
      </c>
      <c r="D16" s="128" t="str">
        <f>IF(A16="","",INDEX(Nimet!$B$6:$B$230,A16))</f>
        <v>Konsta Kollanus</v>
      </c>
      <c r="E16" s="37" t="str">
        <f>IF(A16="","",INDEX(Nimet!$C$6:$C$230,A16))</f>
        <v>TuPy</v>
      </c>
      <c r="F16" s="265" t="s">
        <v>669</v>
      </c>
      <c r="G16" s="81" t="s">
        <v>880</v>
      </c>
      <c r="H16" s="28"/>
      <c r="I16" s="28"/>
      <c r="J16" s="18"/>
      <c r="K16" s="19"/>
    </row>
    <row r="17" spans="1:11" ht="27.75" customHeight="1" thickBot="1">
      <c r="A17" s="56">
        <v>30</v>
      </c>
      <c r="B17" s="268" t="s">
        <v>483</v>
      </c>
      <c r="C17" s="76">
        <v>12</v>
      </c>
      <c r="D17" s="126" t="str">
        <f>IF(A17="","",INDEX(Nimet!$B$6:$B$230,A17))</f>
        <v>Anna Kirichenko</v>
      </c>
      <c r="E17" s="40" t="str">
        <f>IF(A17="","",INDEX(Nimet!$C$6:$C$230,A17))</f>
        <v>PT-Espoo</v>
      </c>
      <c r="F17" s="255" t="s">
        <v>887</v>
      </c>
      <c r="G17" s="28"/>
      <c r="H17" s="265" t="s">
        <v>669</v>
      </c>
      <c r="I17" s="28"/>
      <c r="J17" s="18"/>
      <c r="K17" s="19"/>
    </row>
    <row r="18" spans="1:11" ht="27.75" customHeight="1">
      <c r="A18" s="56">
        <v>62</v>
      </c>
      <c r="B18" s="253" t="s">
        <v>483</v>
      </c>
      <c r="C18" s="73">
        <v>13</v>
      </c>
      <c r="D18" s="127" t="str">
        <f>IF(A18="","",INDEX(Nimet!$B$6:$B$230,A18))</f>
        <v>Maris Jansons</v>
      </c>
      <c r="E18" s="34" t="str">
        <f>IF(A18="","",INDEX(Nimet!$C$6:$C$230,A18))</f>
        <v>MBF</v>
      </c>
      <c r="F18" s="72" t="s">
        <v>784</v>
      </c>
      <c r="G18" s="28"/>
      <c r="H18" s="83" t="s">
        <v>195</v>
      </c>
      <c r="I18" s="28"/>
      <c r="J18" s="18"/>
      <c r="K18" s="19"/>
    </row>
    <row r="19" spans="1:11" ht="27.75" customHeight="1" thickBot="1">
      <c r="A19" s="56">
        <v>17</v>
      </c>
      <c r="B19" s="20"/>
      <c r="C19" s="74">
        <v>14</v>
      </c>
      <c r="D19" s="124" t="str">
        <f>IF(A19="","",INDEX(Nimet!$B$6:$B$230,A19))</f>
        <v>Simo Turunen</v>
      </c>
      <c r="E19" s="22" t="str">
        <f>IF(A19="","",INDEX(Nimet!$C$6:$C$230,A19))</f>
        <v>PT 75</v>
      </c>
      <c r="F19" s="81" t="s">
        <v>785</v>
      </c>
      <c r="G19" s="270" t="s">
        <v>193</v>
      </c>
      <c r="H19" s="29"/>
      <c r="I19" s="28"/>
      <c r="J19" s="18"/>
      <c r="K19" s="19"/>
    </row>
    <row r="20" spans="1:11" ht="27.75" customHeight="1">
      <c r="A20" s="56"/>
      <c r="B20" s="25"/>
      <c r="C20" s="75">
        <v>15</v>
      </c>
      <c r="D20" s="128">
        <f>IF(A20="","",INDEX(Nimet!$B$6:$B$230,A20))</f>
      </c>
      <c r="E20" s="37">
        <f>IF(A20="","",INDEX(Nimet!$C$6:$C$230,A20))</f>
      </c>
      <c r="F20" s="27"/>
      <c r="G20" s="82" t="s">
        <v>194</v>
      </c>
      <c r="H20" s="29"/>
      <c r="I20" s="28"/>
      <c r="J20" s="18"/>
      <c r="K20" s="19"/>
    </row>
    <row r="21" spans="1:11" ht="27.75" customHeight="1" thickBot="1">
      <c r="A21" s="56">
        <v>46</v>
      </c>
      <c r="B21" s="268" t="s">
        <v>483</v>
      </c>
      <c r="C21" s="76">
        <v>16</v>
      </c>
      <c r="D21" s="126" t="str">
        <f>IF(A21="","",INDEX(Nimet!$B$6:$B$230,A21))</f>
        <v>Patrik  Rissanen</v>
      </c>
      <c r="E21" s="40" t="str">
        <f>IF(A21="","",INDEX(Nimet!$C$6:$C$230,A21))</f>
        <v>KuPTS</v>
      </c>
      <c r="F21" s="17"/>
      <c r="G21" s="17"/>
      <c r="H21" s="29"/>
      <c r="I21" s="267"/>
      <c r="J21" s="72" t="s">
        <v>667</v>
      </c>
      <c r="K21" s="19"/>
    </row>
    <row r="22" spans="1:11" ht="27.75" customHeight="1" thickBot="1">
      <c r="A22" s="57"/>
      <c r="B22" s="64"/>
      <c r="C22" s="64"/>
      <c r="D22" s="131"/>
      <c r="E22" s="64"/>
      <c r="F22" s="65"/>
      <c r="G22" s="17"/>
      <c r="H22" s="29"/>
      <c r="I22" s="81"/>
      <c r="J22" s="256" t="s">
        <v>192</v>
      </c>
      <c r="K22" s="19"/>
    </row>
    <row r="23" spans="1:11" ht="27.75" customHeight="1">
      <c r="A23" s="56">
        <v>65</v>
      </c>
      <c r="B23" s="253" t="s">
        <v>483</v>
      </c>
      <c r="C23" s="73">
        <v>17</v>
      </c>
      <c r="D23" s="130" t="str">
        <f>IF(A23="","",INDEX(Nimet!$B$6:$B$230,A23))</f>
        <v>Heikki Tanhua</v>
      </c>
      <c r="E23" s="34" t="str">
        <f>IF(A23="","",INDEX(Nimet!$C$6:$C$230,A23))</f>
        <v>LPTS</v>
      </c>
      <c r="F23" s="17"/>
      <c r="G23" s="17"/>
      <c r="H23" s="17"/>
      <c r="I23" s="28"/>
      <c r="J23" s="18"/>
      <c r="K23" s="19"/>
    </row>
    <row r="24" spans="1:11" ht="27.75" customHeight="1" thickBot="1">
      <c r="A24" s="56"/>
      <c r="B24" s="20"/>
      <c r="C24" s="74">
        <v>18</v>
      </c>
      <c r="D24" s="124">
        <f>IF(A24="","",INDEX(Nimet!$B$6:$B$230,A24))</f>
      </c>
      <c r="E24" s="22">
        <f>IF(A24="","",INDEX(Nimet!$C$6:$C$230,A24))</f>
      </c>
      <c r="F24" s="23"/>
      <c r="G24" s="262" t="s">
        <v>664</v>
      </c>
      <c r="H24" s="17"/>
      <c r="I24" s="28"/>
      <c r="J24" s="18"/>
      <c r="K24" s="19"/>
    </row>
    <row r="25" spans="1:11" ht="27.75" customHeight="1">
      <c r="A25" s="56">
        <v>79</v>
      </c>
      <c r="B25" s="25"/>
      <c r="C25" s="75">
        <v>19</v>
      </c>
      <c r="D25" s="128" t="str">
        <f>IF(A25="","",INDEX(Nimet!$B$6:$B$230,A25))</f>
        <v>Ville Husu</v>
      </c>
      <c r="E25" s="37" t="str">
        <f>IF(A25="","",INDEX(Nimet!$C$6:$C$230,A25))</f>
        <v>HP</v>
      </c>
      <c r="F25" s="265" t="s">
        <v>665</v>
      </c>
      <c r="G25" s="81" t="s">
        <v>666</v>
      </c>
      <c r="H25" s="29"/>
      <c r="I25" s="28"/>
      <c r="J25" s="18"/>
      <c r="K25" s="19"/>
    </row>
    <row r="26" spans="1:11" ht="27.75" customHeight="1" thickBot="1">
      <c r="A26" s="56">
        <v>48</v>
      </c>
      <c r="B26" s="268" t="s">
        <v>483</v>
      </c>
      <c r="C26" s="76">
        <v>20</v>
      </c>
      <c r="D26" s="126" t="str">
        <f>IF(A26="","",INDEX(Nimet!$B$6:$B$230,A26))</f>
        <v>Xin Tiantian</v>
      </c>
      <c r="E26" s="40" t="str">
        <f>IF(A26="","",INDEX(Nimet!$C$6:$C$230,A26))</f>
        <v>KuPTS</v>
      </c>
      <c r="F26" s="255" t="s">
        <v>789</v>
      </c>
      <c r="G26" s="267"/>
      <c r="H26" s="72" t="s">
        <v>682</v>
      </c>
      <c r="I26" s="28"/>
      <c r="J26" s="18"/>
      <c r="K26" s="19"/>
    </row>
    <row r="27" spans="1:11" ht="27.75" customHeight="1">
      <c r="A27" s="56">
        <v>56</v>
      </c>
      <c r="B27" s="253" t="s">
        <v>483</v>
      </c>
      <c r="C27" s="73">
        <v>21</v>
      </c>
      <c r="D27" s="127" t="str">
        <f>IF(A27="","",INDEX(Nimet!$B$6:$B$230,A27))</f>
        <v>Anton Mäkinen</v>
      </c>
      <c r="E27" s="34" t="str">
        <f>IF(A27="","",INDEX(Nimet!$C$6:$C$230,A27))</f>
        <v>MBF</v>
      </c>
      <c r="F27" s="255" t="s">
        <v>384</v>
      </c>
      <c r="G27" s="28"/>
      <c r="H27" s="81" t="s">
        <v>198</v>
      </c>
      <c r="I27" s="28"/>
      <c r="J27" s="18"/>
      <c r="K27" s="19"/>
    </row>
    <row r="28" spans="1:11" ht="27.75" customHeight="1" thickBot="1">
      <c r="A28" s="56">
        <v>84</v>
      </c>
      <c r="B28" s="258" t="s">
        <v>483</v>
      </c>
      <c r="C28" s="74">
        <v>22</v>
      </c>
      <c r="D28" s="124" t="str">
        <f>IF(A28="","",INDEX(Nimet!$B$6:$B$230,A28))</f>
        <v>Janne Röpelinen</v>
      </c>
      <c r="E28" s="22" t="str">
        <f>IF(A28="","",INDEX(Nimet!$C$6:$C$230,A28))</f>
        <v>OPT-86</v>
      </c>
      <c r="F28" s="261" t="s">
        <v>658</v>
      </c>
      <c r="G28" s="270" t="s">
        <v>682</v>
      </c>
      <c r="H28" s="28"/>
      <c r="I28" s="28"/>
      <c r="J28" s="18"/>
      <c r="K28" s="19"/>
    </row>
    <row r="29" spans="1:11" ht="27.75" customHeight="1">
      <c r="A29" s="56">
        <v>14</v>
      </c>
      <c r="B29" s="263"/>
      <c r="C29" s="75">
        <v>23</v>
      </c>
      <c r="D29" s="128" t="str">
        <f>IF(A29="","",INDEX(Nimet!$B$6:$B$230,A29))</f>
        <v>Juho Seppänen</v>
      </c>
      <c r="E29" s="37" t="str">
        <f>IF(A29="","",INDEX(Nimet!$C$6:$C$230,A29))</f>
        <v>PT 75</v>
      </c>
      <c r="F29" s="265" t="s">
        <v>682</v>
      </c>
      <c r="G29" s="82" t="s">
        <v>197</v>
      </c>
      <c r="H29" s="28"/>
      <c r="I29" s="28"/>
      <c r="J29" s="18"/>
      <c r="K29" s="19"/>
    </row>
    <row r="30" spans="1:11" ht="27.75" customHeight="1" thickBot="1">
      <c r="A30" s="56">
        <v>23</v>
      </c>
      <c r="B30" s="268" t="s">
        <v>483</v>
      </c>
      <c r="C30" s="76">
        <v>24</v>
      </c>
      <c r="D30" s="126" t="str">
        <f>IF(A30="","",INDEX(Nimet!$B$6:$B$230,A30))</f>
        <v>Mika Myllärinen</v>
      </c>
      <c r="E30" s="40" t="str">
        <f>IF(A30="","",INDEX(Nimet!$C$6:$C$230,A30))</f>
        <v>POR-83</v>
      </c>
      <c r="F30" s="255" t="s">
        <v>786</v>
      </c>
      <c r="G30" s="17"/>
      <c r="H30" s="28"/>
      <c r="I30" s="270" t="s">
        <v>196</v>
      </c>
      <c r="J30" s="18"/>
      <c r="K30" s="19"/>
    </row>
    <row r="31" spans="1:11" ht="27.75" customHeight="1" thickBot="1">
      <c r="A31" s="57"/>
      <c r="B31" s="11"/>
      <c r="C31" s="11"/>
      <c r="D31" s="129"/>
      <c r="E31" s="59"/>
      <c r="F31" s="17"/>
      <c r="G31" s="17"/>
      <c r="H31" s="28"/>
      <c r="I31" s="83" t="s">
        <v>199</v>
      </c>
      <c r="J31" s="18"/>
      <c r="K31" s="19"/>
    </row>
    <row r="32" spans="1:11" ht="27.75" customHeight="1">
      <c r="A32" s="56">
        <v>26</v>
      </c>
      <c r="B32" s="253" t="s">
        <v>483</v>
      </c>
      <c r="C32" s="73">
        <v>25</v>
      </c>
      <c r="D32" s="130" t="str">
        <f>IF(A32="","",INDEX(Nimet!$B$6:$B$230,A32))</f>
        <v>Mikhail  Kantonistov</v>
      </c>
      <c r="E32" s="34" t="str">
        <f>IF(A32="","",INDEX(Nimet!$C$6:$C$230,A32))</f>
        <v>PT-Espoo</v>
      </c>
      <c r="F32" s="255" t="s">
        <v>881</v>
      </c>
      <c r="G32" s="17"/>
      <c r="H32" s="28"/>
      <c r="I32" s="29"/>
      <c r="J32" s="18"/>
      <c r="K32" s="19"/>
    </row>
    <row r="33" spans="1:11" ht="27.75" customHeight="1" thickBot="1">
      <c r="A33" s="56">
        <v>18</v>
      </c>
      <c r="B33" s="258"/>
      <c r="C33" s="74">
        <v>26</v>
      </c>
      <c r="D33" s="124" t="str">
        <f>IF(A33="","",INDEX(Nimet!$B$6:$B$230,A33))</f>
        <v>Joonatan  Laakso</v>
      </c>
      <c r="E33" s="22" t="str">
        <f>IF(A33="","",INDEX(Nimet!$C$6:$C$230,A33))</f>
        <v>PT 75</v>
      </c>
      <c r="F33" s="140" t="s">
        <v>882</v>
      </c>
      <c r="G33" s="72" t="s">
        <v>883</v>
      </c>
      <c r="H33" s="28"/>
      <c r="I33" s="29"/>
      <c r="J33" s="18"/>
      <c r="K33" s="19"/>
    </row>
    <row r="34" spans="1:11" ht="27.75" customHeight="1">
      <c r="A34" s="56">
        <v>55</v>
      </c>
      <c r="B34" s="263" t="s">
        <v>483</v>
      </c>
      <c r="C34" s="75">
        <v>27</v>
      </c>
      <c r="D34" s="128" t="str">
        <f>IF(A34="","",INDEX(Nimet!$B$6:$B$230,A34))</f>
        <v>Teuvo Hytönen</v>
      </c>
      <c r="E34" s="37" t="str">
        <f>IF(A34="","",INDEX(Nimet!$C$6:$C$230,A34))</f>
        <v>KuPTS</v>
      </c>
      <c r="F34" s="265" t="s">
        <v>883</v>
      </c>
      <c r="G34" s="81" t="s">
        <v>792</v>
      </c>
      <c r="H34" s="28"/>
      <c r="I34" s="29"/>
      <c r="J34" s="18"/>
      <c r="K34" s="19"/>
    </row>
    <row r="35" spans="1:11" ht="27.75" customHeight="1" thickBot="1">
      <c r="A35" s="56">
        <v>73</v>
      </c>
      <c r="B35" s="268" t="s">
        <v>483</v>
      </c>
      <c r="C35" s="76">
        <v>28</v>
      </c>
      <c r="D35" s="126" t="str">
        <f>IF(A35="","",INDEX(Nimet!$B$6:$B$230,A35))</f>
        <v>Jari Ruuskanen</v>
      </c>
      <c r="E35" s="40" t="str">
        <f>IF(A35="","",INDEX(Nimet!$C$6:$C$230,A35))</f>
        <v>TuPy</v>
      </c>
      <c r="F35" s="255" t="s">
        <v>884</v>
      </c>
      <c r="G35" s="28"/>
      <c r="H35" s="270" t="s">
        <v>196</v>
      </c>
      <c r="I35" s="29"/>
      <c r="J35" s="18"/>
      <c r="K35" s="19"/>
    </row>
    <row r="36" spans="1:11" ht="27.75" customHeight="1">
      <c r="A36" s="56">
        <v>9</v>
      </c>
      <c r="B36" s="253" t="s">
        <v>483</v>
      </c>
      <c r="C36" s="73">
        <v>29</v>
      </c>
      <c r="D36" s="127" t="str">
        <f>IF(A36="","",INDEX(Nimet!$B$6:$B$230,A36))</f>
        <v>Vesa  Välimäki</v>
      </c>
      <c r="E36" s="34" t="str">
        <f>IF(A36="","",INDEX(Nimet!$C$6:$C$230,A36))</f>
        <v>PT 75</v>
      </c>
      <c r="F36" s="72" t="s">
        <v>659</v>
      </c>
      <c r="G36" s="28"/>
      <c r="H36" s="83" t="s">
        <v>200</v>
      </c>
      <c r="I36" s="29"/>
      <c r="J36" s="18"/>
      <c r="K36" s="19"/>
    </row>
    <row r="37" spans="1:11" ht="27.75" customHeight="1" thickBot="1">
      <c r="A37" s="56">
        <v>82</v>
      </c>
      <c r="B37" s="20"/>
      <c r="C37" s="74">
        <v>30</v>
      </c>
      <c r="D37" s="124" t="str">
        <f>IF(A37="","",INDEX(Nimet!$B$6:$B$230,A37))</f>
        <v>Vesa Haapasalo</v>
      </c>
      <c r="E37" s="22" t="str">
        <f>IF(A37="","",INDEX(Nimet!$C$6:$C$230,A37))</f>
        <v>HP</v>
      </c>
      <c r="F37" s="81" t="s">
        <v>788</v>
      </c>
      <c r="G37" s="265" t="s">
        <v>659</v>
      </c>
      <c r="H37" s="29"/>
      <c r="I37" s="29"/>
      <c r="J37" s="18"/>
      <c r="K37" s="19"/>
    </row>
    <row r="38" spans="1:11" ht="27.75" customHeight="1">
      <c r="A38" s="56"/>
      <c r="B38" s="25"/>
      <c r="C38" s="75">
        <v>31</v>
      </c>
      <c r="D38" s="128">
        <f>IF(A38="","",INDEX(Nimet!$B$6:$B$230,A38))</f>
      </c>
      <c r="E38" s="37">
        <f>IF(A38="","",INDEX(Nimet!$C$6:$C$230,A38))</f>
      </c>
      <c r="F38" s="66"/>
      <c r="G38" s="82" t="s">
        <v>660</v>
      </c>
      <c r="H38" s="29"/>
      <c r="I38" s="29"/>
      <c r="J38" s="18"/>
      <c r="K38" s="19"/>
    </row>
    <row r="39" spans="1:11" ht="27.75" customHeight="1" thickBot="1">
      <c r="A39" s="56">
        <v>75</v>
      </c>
      <c r="B39" s="268" t="s">
        <v>483</v>
      </c>
      <c r="C39" s="76">
        <v>32</v>
      </c>
      <c r="D39" s="126" t="str">
        <f>IF(A39="","",INDEX(Nimet!$B$6:$B$230,A39))</f>
        <v>Jukka Filen</v>
      </c>
      <c r="E39" s="40" t="str">
        <f>IF(A39="","",INDEX(Nimet!$C$6:$C$230,A39))</f>
        <v>HäKi</v>
      </c>
      <c r="F39" s="83"/>
      <c r="G39" s="67"/>
      <c r="H39" s="67"/>
      <c r="I39" s="67"/>
      <c r="J39" s="18"/>
      <c r="K39" s="19"/>
    </row>
    <row r="40" spans="2:11" ht="27.75" customHeight="1">
      <c r="B40" s="6"/>
      <c r="C40" s="6"/>
      <c r="F40" s="47"/>
      <c r="G40" s="47"/>
      <c r="H40" s="47"/>
      <c r="I40" s="47"/>
      <c r="J40" s="18"/>
      <c r="K40" s="19"/>
    </row>
    <row r="41" spans="1:6" ht="27.75" customHeight="1">
      <c r="A41" s="245"/>
      <c r="B41" s="257"/>
      <c r="C41" s="121" t="s">
        <v>45</v>
      </c>
      <c r="E41" s="275"/>
      <c r="F41" s="121"/>
    </row>
    <row r="42" spans="1:6" ht="27.75" customHeight="1">
      <c r="A42" s="252">
        <v>45</v>
      </c>
      <c r="B42" s="44"/>
      <c r="C42" s="403">
        <v>1</v>
      </c>
      <c r="D42" s="404" t="str">
        <f>IF(A42="","",INDEX(Nimet!$B$6:$B$230,A42))</f>
        <v>Heikki Parviainen</v>
      </c>
      <c r="E42" s="408" t="str">
        <f>IF(A42="","",INDEX(Nimet!$C$6:$C$230,A42))</f>
        <v>KuPTS</v>
      </c>
      <c r="F42" s="99"/>
    </row>
    <row r="43" spans="1:6" ht="27.75" customHeight="1">
      <c r="A43" s="252">
        <v>9</v>
      </c>
      <c r="B43" s="44"/>
      <c r="C43" s="403">
        <v>2</v>
      </c>
      <c r="D43" s="404" t="str">
        <f>IF(A43="","",INDEX(Nimet!$B$6:$B$230,A43))</f>
        <v>Vesa  Välimäki</v>
      </c>
      <c r="E43" s="408" t="str">
        <f>IF(A43="","",INDEX(Nimet!$C$6:$C$230,A43))</f>
        <v>PT 75</v>
      </c>
      <c r="F43" s="99"/>
    </row>
    <row r="44" spans="1:6" ht="27.75" customHeight="1">
      <c r="A44" s="252">
        <v>30</v>
      </c>
      <c r="B44" s="44"/>
      <c r="C44" s="403">
        <v>3</v>
      </c>
      <c r="D44" s="404" t="str">
        <f>IF(A44="","",INDEX(Nimet!$B$6:$B$230,A44))</f>
        <v>Anna Kirichenko</v>
      </c>
      <c r="E44" s="408" t="str">
        <f>IF(A44="","",INDEX(Nimet!$C$6:$C$230,A44))</f>
        <v>PT-Espoo</v>
      </c>
      <c r="F44" s="99"/>
    </row>
    <row r="45" spans="1:6" ht="27.75" customHeight="1">
      <c r="A45" s="252">
        <v>23</v>
      </c>
      <c r="B45" s="44"/>
      <c r="C45" s="403">
        <v>3</v>
      </c>
      <c r="D45" s="404" t="str">
        <f>IF(A45="","",INDEX(Nimet!$B$6:$B$230,A45))</f>
        <v>Mika Myllärinen</v>
      </c>
      <c r="E45" s="408" t="str">
        <f>IF(A45="","",INDEX(Nimet!$C$6:$C$230,A45))</f>
        <v>POR-83</v>
      </c>
      <c r="F45" s="99"/>
    </row>
    <row r="46" spans="1:6" ht="27.75" customHeight="1">
      <c r="A46" s="252">
        <v>60</v>
      </c>
      <c r="B46" s="44"/>
      <c r="C46" s="403">
        <v>5</v>
      </c>
      <c r="D46" s="404" t="str">
        <f>IF(A46="","",INDEX(Nimet!$B$6:$B$230,A46))</f>
        <v>Petri Rantatulkkila</v>
      </c>
      <c r="E46" s="408" t="str">
        <f>IF(A46="","",INDEX(Nimet!$C$6:$C$230,A46))</f>
        <v>MBF</v>
      </c>
      <c r="F46" s="99"/>
    </row>
    <row r="47" spans="1:5" ht="27.75" customHeight="1">
      <c r="A47" s="252">
        <v>46</v>
      </c>
      <c r="B47" s="44"/>
      <c r="C47" s="403">
        <v>5</v>
      </c>
      <c r="D47" s="404" t="str">
        <f>IF(A47="","",INDEX(Nimet!$B$6:$B$230,A47))</f>
        <v>Patrik  Rissanen</v>
      </c>
      <c r="E47" s="408" t="str">
        <f>IF(A47="","",INDEX(Nimet!$C$6:$C$230,A47))</f>
        <v>KuPTS</v>
      </c>
    </row>
    <row r="48" spans="1:5" ht="27.75" customHeight="1">
      <c r="A48" s="252">
        <v>65</v>
      </c>
      <c r="B48" s="44"/>
      <c r="C48" s="403">
        <v>5</v>
      </c>
      <c r="D48" s="404" t="str">
        <f>IF(A48="","",INDEX(Nimet!$B$6:$B$230,A48))</f>
        <v>Heikki Tanhua</v>
      </c>
      <c r="E48" s="408" t="str">
        <f>IF(A48="","",INDEX(Nimet!$C$6:$C$230,A48))</f>
        <v>LPTS</v>
      </c>
    </row>
    <row r="49" spans="1:5" ht="27.75" customHeight="1">
      <c r="A49" s="252">
        <v>73</v>
      </c>
      <c r="B49" s="44"/>
      <c r="C49" s="403">
        <v>5</v>
      </c>
      <c r="D49" s="404" t="str">
        <f>IF(A49="","",INDEX(Nimet!$B$6:$B$230,A49))</f>
        <v>Jari Ruuskanen</v>
      </c>
      <c r="E49" s="408" t="str">
        <f>IF(A49="","",INDEX(Nimet!$C$6:$C$230,A49))</f>
        <v>TuPy</v>
      </c>
    </row>
    <row r="51" ht="27.75" customHeight="1">
      <c r="C51" s="121" t="s">
        <v>829</v>
      </c>
    </row>
    <row r="52" ht="27.75" customHeight="1">
      <c r="C52" s="121" t="s">
        <v>828</v>
      </c>
    </row>
    <row r="53" ht="27.75" customHeight="1">
      <c r="C53" s="121" t="s">
        <v>831</v>
      </c>
    </row>
  </sheetData>
  <mergeCells count="3">
    <mergeCell ref="E1:F1"/>
    <mergeCell ref="E2:F2"/>
    <mergeCell ref="E3:F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showGridLines="0" zoomScale="75" zoomScaleNormal="75" workbookViewId="0" topLeftCell="A24">
      <selection activeCell="K50" sqref="K50"/>
    </sheetView>
  </sheetViews>
  <sheetFormatPr defaultColWidth="9.140625" defaultRowHeight="27.75" customHeight="1"/>
  <cols>
    <col min="1" max="1" width="5.28125" style="237" customWidth="1"/>
    <col min="2" max="2" width="4.00390625" style="19" customWidth="1"/>
    <col min="3" max="3" width="5.8515625" style="19" customWidth="1"/>
    <col min="4" max="4" width="39.7109375" style="132" customWidth="1"/>
    <col min="5" max="5" width="12.8515625" style="46" customWidth="1"/>
    <col min="6" max="9" width="18.421875" style="19" customWidth="1"/>
    <col min="10" max="10" width="9.8515625" style="237" customWidth="1"/>
    <col min="11" max="16384" width="9.140625" style="237" customWidth="1"/>
  </cols>
  <sheetData>
    <row r="1" spans="2:9" s="97" customFormat="1" ht="27.75" customHeight="1">
      <c r="B1" s="98"/>
      <c r="C1" s="98"/>
      <c r="D1" s="393" t="s">
        <v>166</v>
      </c>
      <c r="E1" s="496" t="str">
        <f>IF(Nimet!C1="","",Nimet!C1)</f>
        <v>PT 75 Kansalliset</v>
      </c>
      <c r="F1" s="496"/>
      <c r="G1" s="98"/>
      <c r="H1" s="98"/>
      <c r="I1" s="98"/>
    </row>
    <row r="2" spans="2:10" s="97" customFormat="1" ht="27.75" customHeight="1">
      <c r="B2" s="99"/>
      <c r="C2" s="99"/>
      <c r="D2" s="393" t="s">
        <v>167</v>
      </c>
      <c r="E2" s="496" t="s">
        <v>544</v>
      </c>
      <c r="F2" s="496"/>
      <c r="G2" s="100"/>
      <c r="H2" s="100"/>
      <c r="I2" s="100"/>
      <c r="J2" s="101"/>
    </row>
    <row r="3" spans="2:10" s="97" customFormat="1" ht="27.75" customHeight="1">
      <c r="B3" s="99"/>
      <c r="C3" s="99"/>
      <c r="D3" s="393" t="s">
        <v>168</v>
      </c>
      <c r="E3" s="498" t="s">
        <v>546</v>
      </c>
      <c r="F3" s="498"/>
      <c r="G3" s="102"/>
      <c r="H3" s="102"/>
      <c r="I3" s="102"/>
      <c r="J3" s="101"/>
    </row>
    <row r="4" spans="2:10" ht="27.75" customHeight="1" thickBot="1">
      <c r="B4" s="11"/>
      <c r="C4" s="11"/>
      <c r="D4" s="122"/>
      <c r="E4" s="249"/>
      <c r="F4" s="250"/>
      <c r="G4" s="13"/>
      <c r="H4" s="13"/>
      <c r="I4" s="13"/>
      <c r="J4" s="14"/>
    </row>
    <row r="5" spans="1:11" ht="27.75" customHeight="1">
      <c r="A5" s="56">
        <v>34</v>
      </c>
      <c r="B5" s="253" t="s">
        <v>478</v>
      </c>
      <c r="C5" s="73">
        <v>1</v>
      </c>
      <c r="D5" s="123" t="str">
        <f>IF(A5="","",INDEX(Nimet!$B$6:$B$230,A5))</f>
        <v>Kai Merimaa</v>
      </c>
      <c r="E5" s="34" t="str">
        <f>IF(A5="","",INDEX(Nimet!$C$6:$C$230,A5))</f>
        <v>Wega</v>
      </c>
      <c r="F5" s="72" t="s">
        <v>244</v>
      </c>
      <c r="G5" s="17"/>
      <c r="H5" s="17"/>
      <c r="I5" s="17"/>
      <c r="J5" s="18"/>
      <c r="K5" s="19"/>
    </row>
    <row r="6" spans="1:11" ht="27.75" customHeight="1" thickBot="1">
      <c r="A6" s="56">
        <v>87</v>
      </c>
      <c r="B6" s="258" t="s">
        <v>478</v>
      </c>
      <c r="C6" s="74">
        <v>2</v>
      </c>
      <c r="D6" s="124" t="str">
        <f>IF(A6="","",INDEX(Nimet!$B$6:$B$230,A6))</f>
        <v>Aleksander Dyroff</v>
      </c>
      <c r="E6" s="22" t="str">
        <f>IF(A6="","",INDEX(Nimet!$C$6:$C$230,A6))</f>
        <v>MBF</v>
      </c>
      <c r="F6" s="81" t="s">
        <v>201</v>
      </c>
      <c r="G6" s="72" t="s">
        <v>244</v>
      </c>
      <c r="H6" s="17"/>
      <c r="I6" s="17"/>
      <c r="J6" s="18"/>
      <c r="K6" s="19"/>
    </row>
    <row r="7" spans="1:11" ht="27.75" customHeight="1">
      <c r="A7" s="56">
        <v>39</v>
      </c>
      <c r="B7" s="263" t="s">
        <v>478</v>
      </c>
      <c r="C7" s="75">
        <v>3</v>
      </c>
      <c r="D7" s="125" t="str">
        <f>IF(A7="","",INDEX(Nimet!$B$6:$B$230,A7))</f>
        <v>Pertti Mäkinen </v>
      </c>
      <c r="E7" s="37" t="str">
        <f>IF(A7="","",INDEX(Nimet!$C$6:$C$230,A7))</f>
        <v>TIP-70</v>
      </c>
      <c r="F7" s="265" t="s">
        <v>202</v>
      </c>
      <c r="G7" s="81" t="s">
        <v>10</v>
      </c>
      <c r="H7" s="29"/>
      <c r="I7" s="17"/>
      <c r="J7" s="18"/>
      <c r="K7" s="19"/>
    </row>
    <row r="8" spans="1:11" ht="27.75" customHeight="1" thickBot="1">
      <c r="A8" s="56">
        <v>3</v>
      </c>
      <c r="B8" s="268" t="s">
        <v>149</v>
      </c>
      <c r="C8" s="76">
        <v>4</v>
      </c>
      <c r="D8" s="126" t="str">
        <f>IF(A8="","",INDEX(Nimet!$B$6:$B$230,A8))</f>
        <v>Jyri Valtakoski</v>
      </c>
      <c r="E8" s="40" t="str">
        <f>IF(A8="","",INDEX(Nimet!$C$6:$C$230,A8))</f>
        <v>PT 75</v>
      </c>
      <c r="F8" s="255" t="s">
        <v>203</v>
      </c>
      <c r="G8" s="28"/>
      <c r="H8" s="72" t="s">
        <v>244</v>
      </c>
      <c r="I8" s="17"/>
      <c r="J8" s="18"/>
      <c r="K8" s="19"/>
    </row>
    <row r="9" spans="1:11" ht="27.75" customHeight="1">
      <c r="A9" s="56">
        <v>84</v>
      </c>
      <c r="B9" s="253" t="s">
        <v>483</v>
      </c>
      <c r="C9" s="73">
        <v>5</v>
      </c>
      <c r="D9" s="127" t="str">
        <f>IF(A9="","",INDEX(Nimet!$B$6:$B$230,A9))</f>
        <v>Janne Röpelinen</v>
      </c>
      <c r="E9" s="34" t="str">
        <f>IF(A9="","",INDEX(Nimet!$C$6:$C$230,A9))</f>
        <v>OPT-86</v>
      </c>
      <c r="F9" s="72" t="s">
        <v>11</v>
      </c>
      <c r="G9" s="28"/>
      <c r="H9" s="81" t="s">
        <v>93</v>
      </c>
      <c r="I9" s="17"/>
      <c r="J9" s="18"/>
      <c r="K9" s="19"/>
    </row>
    <row r="10" spans="1:11" ht="27.75" customHeight="1" thickBot="1">
      <c r="A10" s="56">
        <v>54</v>
      </c>
      <c r="B10" s="258" t="s">
        <v>149</v>
      </c>
      <c r="C10" s="74">
        <v>6</v>
      </c>
      <c r="D10" s="124" t="str">
        <f>IF(A10="","",INDEX(Nimet!$B$6:$B$230,A10))</f>
        <v>Pekka Niskanen</v>
      </c>
      <c r="E10" s="22" t="str">
        <f>IF(A10="","",INDEX(Nimet!$C$6:$C$230,A10))</f>
        <v>KuPTS</v>
      </c>
      <c r="F10" s="81" t="s">
        <v>12</v>
      </c>
      <c r="G10" s="265" t="s">
        <v>11</v>
      </c>
      <c r="H10" s="28"/>
      <c r="I10" s="17"/>
      <c r="J10" s="18"/>
      <c r="K10" s="19"/>
    </row>
    <row r="11" spans="1:11" ht="27.75" customHeight="1">
      <c r="A11" s="56">
        <v>30</v>
      </c>
      <c r="B11" s="263" t="s">
        <v>483</v>
      </c>
      <c r="C11" s="75">
        <v>7</v>
      </c>
      <c r="D11" s="128" t="str">
        <f>IF(A11="","",INDEX(Nimet!$B$6:$B$230,A11))</f>
        <v>Anna Kirichenko</v>
      </c>
      <c r="E11" s="37" t="str">
        <f>IF(A11="","",INDEX(Nimet!$C$6:$C$230,A11))</f>
        <v>PT-Espoo</v>
      </c>
      <c r="F11" s="265" t="s">
        <v>669</v>
      </c>
      <c r="G11" s="82" t="s">
        <v>92</v>
      </c>
      <c r="H11" s="28"/>
      <c r="I11" s="17"/>
      <c r="J11" s="18"/>
      <c r="K11" s="19"/>
    </row>
    <row r="12" spans="1:11" ht="27.75" customHeight="1" thickBot="1">
      <c r="A12" s="56">
        <v>67</v>
      </c>
      <c r="B12" s="268" t="s">
        <v>478</v>
      </c>
      <c r="C12" s="76">
        <v>8</v>
      </c>
      <c r="D12" s="126" t="str">
        <f>IF(A12="","",INDEX(Nimet!$B$6:$B$230,A12))</f>
        <v>Teppo Ahti</v>
      </c>
      <c r="E12" s="40" t="str">
        <f>IF(A12="","",INDEX(Nimet!$C$6:$C$230,A12))</f>
        <v>KoKa</v>
      </c>
      <c r="F12" s="255" t="s">
        <v>13</v>
      </c>
      <c r="G12" s="17"/>
      <c r="H12" s="28"/>
      <c r="I12" s="72" t="s">
        <v>94</v>
      </c>
      <c r="J12" s="18"/>
      <c r="K12" s="19"/>
    </row>
    <row r="13" spans="1:11" ht="27.75" customHeight="1" thickBot="1">
      <c r="A13" s="57"/>
      <c r="B13" s="58"/>
      <c r="C13" s="58"/>
      <c r="D13" s="129"/>
      <c r="E13" s="59"/>
      <c r="F13" s="17"/>
      <c r="G13" s="17"/>
      <c r="H13" s="28"/>
      <c r="I13" s="84" t="s">
        <v>99</v>
      </c>
      <c r="J13" s="18"/>
      <c r="K13" s="19"/>
    </row>
    <row r="14" spans="1:11" ht="27.75" customHeight="1">
      <c r="A14" s="56">
        <v>2</v>
      </c>
      <c r="B14" s="253" t="s">
        <v>478</v>
      </c>
      <c r="C14" s="73">
        <v>9</v>
      </c>
      <c r="D14" s="130" t="str">
        <f>IF(A14="","",INDEX(Nimet!$B$6:$B$230,A14))</f>
        <v>Veikko Holm</v>
      </c>
      <c r="E14" s="34" t="str">
        <f>IF(A14="","",INDEX(Nimet!$C$6:$C$230,A14))</f>
        <v>PT 75</v>
      </c>
      <c r="F14" s="72" t="s">
        <v>94</v>
      </c>
      <c r="G14" s="17"/>
      <c r="H14" s="28"/>
      <c r="I14" s="28"/>
      <c r="J14" s="18"/>
      <c r="K14" s="19"/>
    </row>
    <row r="15" spans="1:11" ht="27.75" customHeight="1" thickBot="1">
      <c r="A15" s="56">
        <v>69</v>
      </c>
      <c r="B15" s="258" t="s">
        <v>149</v>
      </c>
      <c r="C15" s="74">
        <v>10</v>
      </c>
      <c r="D15" s="124" t="str">
        <f>IF(A15="","",INDEX(Nimet!$B$6:$B$230,A15))</f>
        <v>Sami Ruohonen</v>
      </c>
      <c r="E15" s="22" t="str">
        <f>IF(A15="","",INDEX(Nimet!$C$6:$C$230,A15))</f>
        <v>KoKa</v>
      </c>
      <c r="F15" s="81" t="s">
        <v>95</v>
      </c>
      <c r="G15" s="72" t="s">
        <v>94</v>
      </c>
      <c r="H15" s="28"/>
      <c r="I15" s="28"/>
      <c r="J15" s="18"/>
      <c r="K15" s="19"/>
    </row>
    <row r="16" spans="1:11" ht="27.75" customHeight="1">
      <c r="A16" s="56">
        <v>24</v>
      </c>
      <c r="B16" s="263" t="s">
        <v>152</v>
      </c>
      <c r="C16" s="75">
        <v>11</v>
      </c>
      <c r="D16" s="128" t="str">
        <f>IF(A16="","",INDEX(Nimet!$B$6:$B$230,A16))</f>
        <v>Paavo Hänninen</v>
      </c>
      <c r="E16" s="37" t="str">
        <f>IF(A16="","",INDEX(Nimet!$C$6:$C$230,A16))</f>
        <v>POR-83</v>
      </c>
      <c r="F16" s="265" t="s">
        <v>96</v>
      </c>
      <c r="G16" s="81" t="s">
        <v>97</v>
      </c>
      <c r="H16" s="28"/>
      <c r="I16" s="28"/>
      <c r="J16" s="18"/>
      <c r="K16" s="19"/>
    </row>
    <row r="17" spans="1:11" ht="27.75" customHeight="1" thickBot="1">
      <c r="A17" s="56">
        <v>81</v>
      </c>
      <c r="B17" s="268" t="s">
        <v>478</v>
      </c>
      <c r="C17" s="76">
        <v>12</v>
      </c>
      <c r="D17" s="126" t="str">
        <f>IF(A17="","",INDEX(Nimet!$B$6:$B$230,A17))</f>
        <v>Juhani Kujanpää</v>
      </c>
      <c r="E17" s="40" t="str">
        <f>IF(A17="","",INDEX(Nimet!$C$6:$C$230,A17))</f>
        <v>HP</v>
      </c>
      <c r="F17" s="255" t="s">
        <v>101</v>
      </c>
      <c r="G17" s="28"/>
      <c r="H17" s="265" t="s">
        <v>94</v>
      </c>
      <c r="I17" s="28"/>
      <c r="J17" s="18"/>
      <c r="K17" s="19"/>
    </row>
    <row r="18" spans="1:11" ht="27.75" customHeight="1">
      <c r="A18" s="56">
        <v>59</v>
      </c>
      <c r="B18" s="253" t="s">
        <v>478</v>
      </c>
      <c r="C18" s="73">
        <v>13</v>
      </c>
      <c r="D18" s="127" t="str">
        <f>IF(A18="","",INDEX(Nimet!$B$6:$B$230,A18))</f>
        <v>Emil Rantatulkkila</v>
      </c>
      <c r="E18" s="34" t="str">
        <f>IF(A18="","",INDEX(Nimet!$C$6:$C$230,A18))</f>
        <v>MBF</v>
      </c>
      <c r="F18" s="72" t="s">
        <v>661</v>
      </c>
      <c r="G18" s="28"/>
      <c r="H18" s="83" t="s">
        <v>98</v>
      </c>
      <c r="I18" s="28"/>
      <c r="J18" s="18"/>
      <c r="K18" s="19"/>
    </row>
    <row r="19" spans="1:11" ht="27.75" customHeight="1" thickBot="1">
      <c r="A19" s="56">
        <v>8</v>
      </c>
      <c r="B19" s="258" t="s">
        <v>483</v>
      </c>
      <c r="C19" s="74">
        <v>14</v>
      </c>
      <c r="D19" s="124" t="str">
        <f>IF(A19="","",INDEX(Nimet!$B$6:$B$230,A19))</f>
        <v>Benedikt  Schoenborn</v>
      </c>
      <c r="E19" s="22" t="str">
        <f>IF(A19="","",INDEX(Nimet!$C$6:$C$230,A19))</f>
        <v>PT 75</v>
      </c>
      <c r="F19" s="81" t="s">
        <v>102</v>
      </c>
      <c r="G19" s="265" t="s">
        <v>661</v>
      </c>
      <c r="H19" s="29"/>
      <c r="I19" s="28"/>
      <c r="J19" s="18"/>
      <c r="K19" s="19"/>
    </row>
    <row r="20" spans="1:11" ht="27.75" customHeight="1">
      <c r="A20" s="56">
        <v>48</v>
      </c>
      <c r="B20" s="263" t="s">
        <v>483</v>
      </c>
      <c r="C20" s="75">
        <v>15</v>
      </c>
      <c r="D20" s="128" t="str">
        <f>IF(A20="","",INDEX(Nimet!$B$6:$B$230,A20))</f>
        <v>Xin Tiantian</v>
      </c>
      <c r="E20" s="37" t="str">
        <f>IF(A20="","",INDEX(Nimet!$C$6:$C$230,A20))</f>
        <v>KuPTS</v>
      </c>
      <c r="F20" s="265" t="s">
        <v>103</v>
      </c>
      <c r="G20" s="82" t="s">
        <v>105</v>
      </c>
      <c r="H20" s="29"/>
      <c r="I20" s="28"/>
      <c r="J20" s="18"/>
      <c r="K20" s="19"/>
    </row>
    <row r="21" spans="1:11" ht="27.75" customHeight="1" thickBot="1">
      <c r="A21" s="56">
        <v>76</v>
      </c>
      <c r="B21" s="268" t="s">
        <v>478</v>
      </c>
      <c r="C21" s="76">
        <v>16</v>
      </c>
      <c r="D21" s="126" t="str">
        <f>IF(A21="","",INDEX(Nimet!$B$6:$B$230,A21))</f>
        <v>Pasi Laine</v>
      </c>
      <c r="E21" s="40" t="str">
        <f>IF(A21="","",INDEX(Nimet!$C$6:$C$230,A21))</f>
        <v>HäKi</v>
      </c>
      <c r="F21" s="255" t="s">
        <v>104</v>
      </c>
      <c r="G21" s="17"/>
      <c r="H21" s="29"/>
      <c r="I21" s="267"/>
      <c r="J21" s="72" t="s">
        <v>94</v>
      </c>
      <c r="K21" s="19"/>
    </row>
    <row r="22" spans="1:11" ht="27.75" customHeight="1" thickBot="1">
      <c r="A22" s="57"/>
      <c r="B22" s="64"/>
      <c r="C22" s="64"/>
      <c r="D22" s="131"/>
      <c r="E22" s="64"/>
      <c r="F22" s="65"/>
      <c r="G22" s="17"/>
      <c r="H22" s="29"/>
      <c r="I22" s="81"/>
      <c r="J22" s="256" t="s">
        <v>100</v>
      </c>
      <c r="K22" s="19"/>
    </row>
    <row r="23" spans="1:11" ht="27.75" customHeight="1">
      <c r="A23" s="56">
        <v>15</v>
      </c>
      <c r="B23" s="253" t="s">
        <v>478</v>
      </c>
      <c r="C23" s="73">
        <v>17</v>
      </c>
      <c r="D23" s="130" t="str">
        <f>IF(A23="","",INDEX(Nimet!$B$6:$B$230,A23))</f>
        <v>Kari Halavaara</v>
      </c>
      <c r="E23" s="34" t="str">
        <f>IF(A23="","",INDEX(Nimet!$C$6:$C$230,A23))</f>
        <v>PT 75</v>
      </c>
      <c r="F23" s="255" t="s">
        <v>106</v>
      </c>
      <c r="G23" s="17"/>
      <c r="H23" s="17"/>
      <c r="I23" s="28"/>
      <c r="J23" s="18"/>
      <c r="K23" s="19"/>
    </row>
    <row r="24" spans="1:11" ht="27.75" customHeight="1" thickBot="1">
      <c r="A24" s="56">
        <v>73</v>
      </c>
      <c r="B24" s="258" t="s">
        <v>483</v>
      </c>
      <c r="C24" s="74">
        <v>18</v>
      </c>
      <c r="D24" s="124" t="str">
        <f>IF(A24="","",INDEX(Nimet!$B$6:$B$230,A24))</f>
        <v>Jari Ruuskanen</v>
      </c>
      <c r="E24" s="22" t="str">
        <f>IF(A24="","",INDEX(Nimet!$C$6:$C$230,A24))</f>
        <v>TuPy</v>
      </c>
      <c r="F24" s="261" t="s">
        <v>107</v>
      </c>
      <c r="G24" s="262" t="s">
        <v>0</v>
      </c>
      <c r="H24" s="17"/>
      <c r="I24" s="28"/>
      <c r="J24" s="18"/>
      <c r="K24" s="19"/>
    </row>
    <row r="25" spans="1:11" ht="27.75" customHeight="1">
      <c r="A25" s="56">
        <v>55</v>
      </c>
      <c r="B25" s="263" t="s">
        <v>483</v>
      </c>
      <c r="C25" s="75">
        <v>19</v>
      </c>
      <c r="D25" s="128" t="str">
        <f>IF(A25="","",INDEX(Nimet!$B$6:$B$230,A25))</f>
        <v>Teuvo Hytönen</v>
      </c>
      <c r="E25" s="37" t="str">
        <f>IF(A25="","",INDEX(Nimet!$C$6:$C$230,A25))</f>
        <v>KuPTS</v>
      </c>
      <c r="F25" s="265" t="s">
        <v>0</v>
      </c>
      <c r="G25" s="81" t="s">
        <v>2</v>
      </c>
      <c r="H25" s="29"/>
      <c r="I25" s="28"/>
      <c r="J25" s="18"/>
      <c r="K25" s="19"/>
    </row>
    <row r="26" spans="1:11" ht="27.75" customHeight="1" thickBot="1">
      <c r="A26" s="56">
        <v>42</v>
      </c>
      <c r="B26" s="268" t="s">
        <v>478</v>
      </c>
      <c r="C26" s="76">
        <v>20</v>
      </c>
      <c r="D26" s="126" t="str">
        <f>IF(A26="","",INDEX(Nimet!$B$6:$B$230,A26))</f>
        <v>Roni Kantola</v>
      </c>
      <c r="E26" s="40" t="str">
        <f>IF(A26="","",INDEX(Nimet!$C$6:$C$230,A26))</f>
        <v>TuKa</v>
      </c>
      <c r="F26" s="255" t="s">
        <v>1</v>
      </c>
      <c r="G26" s="28"/>
      <c r="H26" s="262" t="s">
        <v>46</v>
      </c>
      <c r="I26" s="28"/>
      <c r="J26" s="18"/>
      <c r="K26" s="19"/>
    </row>
    <row r="27" spans="1:11" ht="27.75" customHeight="1">
      <c r="A27" s="56">
        <v>38</v>
      </c>
      <c r="B27" s="253" t="s">
        <v>149</v>
      </c>
      <c r="C27" s="73">
        <v>21</v>
      </c>
      <c r="D27" s="127" t="str">
        <f>IF(A27="","",INDEX(Nimet!$B$6:$B$230,A27))</f>
        <v>Hannu Uusikivi</v>
      </c>
      <c r="E27" s="34" t="str">
        <f>IF(A27="","",INDEX(Nimet!$C$6:$C$230,A27))</f>
        <v>PTS-60</v>
      </c>
      <c r="F27" s="255" t="s">
        <v>4</v>
      </c>
      <c r="G27" s="28"/>
      <c r="H27" s="81" t="s">
        <v>3</v>
      </c>
      <c r="I27" s="28"/>
      <c r="J27" s="18"/>
      <c r="K27" s="19"/>
    </row>
    <row r="28" spans="1:11" ht="27.75" customHeight="1" thickBot="1">
      <c r="A28" s="56">
        <v>77</v>
      </c>
      <c r="B28" s="258" t="s">
        <v>478</v>
      </c>
      <c r="C28" s="74">
        <v>22</v>
      </c>
      <c r="D28" s="124" t="str">
        <f>IF(A28="","",INDEX(Nimet!$B$6:$B$230,A28))</f>
        <v>Jyrki Virtanen</v>
      </c>
      <c r="E28" s="22" t="str">
        <f>IF(A28="","",INDEX(Nimet!$C$6:$C$230,A28))</f>
        <v>HäKi</v>
      </c>
      <c r="F28" s="261" t="s">
        <v>5</v>
      </c>
      <c r="G28" s="265" t="s">
        <v>682</v>
      </c>
      <c r="H28" s="28"/>
      <c r="I28" s="28"/>
      <c r="J28" s="18"/>
      <c r="K28" s="19"/>
    </row>
    <row r="29" spans="1:11" ht="27.75" customHeight="1">
      <c r="A29" s="56">
        <v>9</v>
      </c>
      <c r="B29" s="263" t="s">
        <v>483</v>
      </c>
      <c r="C29" s="75">
        <v>23</v>
      </c>
      <c r="D29" s="128" t="str">
        <f>IF(A29="","",INDEX(Nimet!$B$6:$B$230,A29))</f>
        <v>Vesa  Välimäki</v>
      </c>
      <c r="E29" s="37" t="str">
        <f>IF(A29="","",INDEX(Nimet!$C$6:$C$230,A29))</f>
        <v>PT 75</v>
      </c>
      <c r="F29" s="265" t="s">
        <v>682</v>
      </c>
      <c r="G29" s="82" t="s">
        <v>7</v>
      </c>
      <c r="H29" s="28"/>
      <c r="I29" s="28"/>
      <c r="J29" s="18"/>
      <c r="K29" s="19"/>
    </row>
    <row r="30" spans="1:11" ht="27.75" customHeight="1" thickBot="1">
      <c r="A30" s="56">
        <v>22</v>
      </c>
      <c r="B30" s="268" t="s">
        <v>478</v>
      </c>
      <c r="C30" s="76">
        <v>24</v>
      </c>
      <c r="D30" s="126" t="str">
        <f>IF(A30="","",INDEX(Nimet!$B$6:$B$230,A30))</f>
        <v>Markus Myllärinen</v>
      </c>
      <c r="E30" s="40" t="str">
        <f>IF(A30="","",INDEX(Nimet!$C$6:$C$230,A30))</f>
        <v>POR-83</v>
      </c>
      <c r="F30" s="255" t="s">
        <v>6</v>
      </c>
      <c r="G30" s="17"/>
      <c r="H30" s="28"/>
      <c r="I30" s="265" t="s">
        <v>193</v>
      </c>
      <c r="J30" s="18"/>
      <c r="K30" s="19"/>
    </row>
    <row r="31" spans="1:11" ht="27.75" customHeight="1" thickBot="1">
      <c r="A31" s="57"/>
      <c r="B31" s="11"/>
      <c r="C31" s="11"/>
      <c r="D31" s="129"/>
      <c r="E31" s="59"/>
      <c r="F31" s="17"/>
      <c r="G31" s="17"/>
      <c r="H31" s="28"/>
      <c r="I31" s="83" t="s">
        <v>130</v>
      </c>
      <c r="J31" s="18"/>
      <c r="K31" s="19"/>
    </row>
    <row r="32" spans="1:11" ht="27.75" customHeight="1">
      <c r="A32" s="56">
        <v>31</v>
      </c>
      <c r="B32" s="253" t="s">
        <v>149</v>
      </c>
      <c r="C32" s="73">
        <v>25</v>
      </c>
      <c r="D32" s="130" t="str">
        <f>IF(A32="","",INDEX(Nimet!$B$6:$B$230,A32))</f>
        <v>Sveta  Kirichenko</v>
      </c>
      <c r="E32" s="34" t="str">
        <f>IF(A32="","",INDEX(Nimet!$C$6:$C$230,A32))</f>
        <v>PT-Espoo</v>
      </c>
      <c r="F32" s="255" t="s">
        <v>8</v>
      </c>
      <c r="G32" s="17"/>
      <c r="H32" s="28"/>
      <c r="I32" s="29"/>
      <c r="J32" s="18"/>
      <c r="K32" s="19"/>
    </row>
    <row r="33" spans="1:11" ht="27.75" customHeight="1" thickBot="1">
      <c r="A33" s="56"/>
      <c r="B33" s="258" t="s">
        <v>483</v>
      </c>
      <c r="C33" s="74">
        <v>26</v>
      </c>
      <c r="D33" s="124">
        <f>IF(A33="","",INDEX(Nimet!$B$6:$B$230,A33))</f>
      </c>
      <c r="E33" s="22">
        <f>IF(A33="","",INDEX(Nimet!$C$6:$C$230,A33))</f>
      </c>
      <c r="F33" s="23"/>
      <c r="G33" s="72" t="s">
        <v>8</v>
      </c>
      <c r="H33" s="28"/>
      <c r="I33" s="29"/>
      <c r="J33" s="18"/>
      <c r="K33" s="19"/>
    </row>
    <row r="34" spans="1:11" ht="27.75" customHeight="1">
      <c r="A34" s="56">
        <v>80</v>
      </c>
      <c r="B34" s="263" t="s">
        <v>478</v>
      </c>
      <c r="C34" s="75">
        <v>27</v>
      </c>
      <c r="D34" s="128" t="str">
        <f>IF(A34="","",INDEX(Nimet!$B$6:$B$230,A34))</f>
        <v>Mika Kotoluoto</v>
      </c>
      <c r="E34" s="37" t="str">
        <f>IF(A34="","",INDEX(Nimet!$C$6:$C$230,A34))</f>
        <v>HP</v>
      </c>
      <c r="F34" s="265" t="s">
        <v>9</v>
      </c>
      <c r="G34" s="81" t="s">
        <v>124</v>
      </c>
      <c r="H34" s="28"/>
      <c r="I34" s="29"/>
      <c r="J34" s="18"/>
      <c r="K34" s="19"/>
    </row>
    <row r="35" spans="1:11" ht="27.75" customHeight="1" thickBot="1">
      <c r="A35" s="56">
        <v>70</v>
      </c>
      <c r="B35" s="268" t="s">
        <v>478</v>
      </c>
      <c r="C35" s="76">
        <v>28</v>
      </c>
      <c r="D35" s="126" t="str">
        <f>IF(A35="","",INDEX(Nimet!$B$6:$B$230,A35))</f>
        <v>Asko  Rasinen </v>
      </c>
      <c r="E35" s="40" t="str">
        <f>IF(A35="","",INDEX(Nimet!$C$6:$C$230,A35))</f>
        <v>HeKa</v>
      </c>
      <c r="F35" s="255" t="s">
        <v>123</v>
      </c>
      <c r="G35" s="28"/>
      <c r="H35" s="265" t="s">
        <v>193</v>
      </c>
      <c r="I35" s="29"/>
      <c r="J35" s="18"/>
      <c r="K35" s="19"/>
    </row>
    <row r="36" spans="1:11" ht="27.75" customHeight="1">
      <c r="A36" s="56">
        <v>44</v>
      </c>
      <c r="B36" s="253" t="s">
        <v>478</v>
      </c>
      <c r="C36" s="73">
        <v>29</v>
      </c>
      <c r="D36" s="127" t="str">
        <f>IF(A36="","",INDEX(Nimet!$B$6:$B$230,A36))</f>
        <v>Veikko Koskinen</v>
      </c>
      <c r="E36" s="34" t="str">
        <f>IF(A36="","",INDEX(Nimet!$C$6:$C$230,A36))</f>
        <v>HaTe</v>
      </c>
      <c r="F36" s="72" t="s">
        <v>125</v>
      </c>
      <c r="G36" s="28"/>
      <c r="H36" s="83" t="s">
        <v>129</v>
      </c>
      <c r="I36" s="29"/>
      <c r="J36" s="18"/>
      <c r="K36" s="19"/>
    </row>
    <row r="37" spans="1:11" ht="27.75" customHeight="1" thickBot="1">
      <c r="A37" s="56">
        <v>85</v>
      </c>
      <c r="B37" s="258" t="s">
        <v>478</v>
      </c>
      <c r="C37" s="74">
        <v>30</v>
      </c>
      <c r="D37" s="124" t="str">
        <f>IF(A37="","",INDEX(Nimet!$B$6:$B$230,A37))</f>
        <v>Kristian Palomaa</v>
      </c>
      <c r="E37" s="22" t="str">
        <f>IF(A37="","",INDEX(Nimet!$C$6:$C$230,A37))</f>
        <v>OPT-86</v>
      </c>
      <c r="F37" s="81" t="s">
        <v>126</v>
      </c>
      <c r="G37" s="265" t="s">
        <v>193</v>
      </c>
      <c r="H37" s="29"/>
      <c r="I37" s="29"/>
      <c r="J37" s="18"/>
      <c r="K37" s="19"/>
    </row>
    <row r="38" spans="1:11" ht="27.75" customHeight="1">
      <c r="A38" s="56">
        <v>60</v>
      </c>
      <c r="B38" s="263" t="s">
        <v>483</v>
      </c>
      <c r="C38" s="75">
        <v>31</v>
      </c>
      <c r="D38" s="128" t="str">
        <f>IF(A38="","",INDEX(Nimet!$B$6:$B$230,A38))</f>
        <v>Petri Rantatulkkila</v>
      </c>
      <c r="E38" s="37" t="str">
        <f>IF(A38="","",INDEX(Nimet!$C$6:$C$230,A38))</f>
        <v>MBF</v>
      </c>
      <c r="F38" s="265" t="s">
        <v>193</v>
      </c>
      <c r="G38" s="82" t="s">
        <v>128</v>
      </c>
      <c r="H38" s="29"/>
      <c r="I38" s="29"/>
      <c r="J38" s="18"/>
      <c r="K38" s="19"/>
    </row>
    <row r="39" spans="1:11" ht="27.75" customHeight="1" thickBot="1">
      <c r="A39" s="56">
        <v>47</v>
      </c>
      <c r="B39" s="268" t="s">
        <v>478</v>
      </c>
      <c r="C39" s="76">
        <v>32</v>
      </c>
      <c r="D39" s="126" t="str">
        <f>IF(A39="","",INDEX(Nimet!$B$6:$B$230,A39))</f>
        <v>Pertti Rissanen</v>
      </c>
      <c r="E39" s="40" t="str">
        <f>IF(A39="","",INDEX(Nimet!$C$6:$C$230,A39))</f>
        <v>KuPTS</v>
      </c>
      <c r="F39" s="83" t="s">
        <v>127</v>
      </c>
      <c r="G39" s="67"/>
      <c r="H39" s="67"/>
      <c r="I39" s="67"/>
      <c r="J39" s="18"/>
      <c r="K39" s="19"/>
    </row>
    <row r="40" spans="2:11" ht="27.75" customHeight="1">
      <c r="B40" s="6"/>
      <c r="C40" s="6"/>
      <c r="F40" s="47"/>
      <c r="G40" s="47"/>
      <c r="H40" s="47"/>
      <c r="I40" s="47"/>
      <c r="J40" s="18"/>
      <c r="K40" s="19"/>
    </row>
    <row r="41" spans="1:6" ht="27.75" customHeight="1">
      <c r="A41" s="245"/>
      <c r="B41" s="257"/>
      <c r="C41" s="121" t="s">
        <v>45</v>
      </c>
      <c r="E41" s="275"/>
      <c r="F41" s="121"/>
    </row>
    <row r="42" spans="1:6" ht="27.75" customHeight="1">
      <c r="A42" s="252">
        <v>2</v>
      </c>
      <c r="B42" s="44"/>
      <c r="C42" s="403">
        <v>1</v>
      </c>
      <c r="D42" s="404" t="str">
        <f>IF(A42="","",INDEX(Nimet!$B$6:$B$230,A42))</f>
        <v>Veikko Holm</v>
      </c>
      <c r="E42" s="408" t="str">
        <f>IF(A42="","",INDEX(Nimet!$C$6:$C$230,A42))</f>
        <v>PT 75</v>
      </c>
      <c r="F42" s="99"/>
    </row>
    <row r="43" spans="1:6" ht="27.75" customHeight="1">
      <c r="A43" s="252">
        <v>47</v>
      </c>
      <c r="B43" s="44"/>
      <c r="C43" s="403">
        <v>2</v>
      </c>
      <c r="D43" s="404" t="str">
        <f>IF(A43="","",INDEX(Nimet!$B$6:$B$230,A43))</f>
        <v>Pertti Rissanen</v>
      </c>
      <c r="E43" s="408" t="str">
        <f>IF(A43="","",INDEX(Nimet!$C$6:$C$230,A43))</f>
        <v>KuPTS</v>
      </c>
      <c r="F43" s="99"/>
    </row>
    <row r="44" spans="1:6" ht="27.75" customHeight="1">
      <c r="A44" s="252">
        <v>87</v>
      </c>
      <c r="B44" s="44"/>
      <c r="C44" s="403">
        <v>3</v>
      </c>
      <c r="D44" s="404" t="str">
        <f>IF(A44="","",INDEX(Nimet!$B$6:$B$230,A44))</f>
        <v>Aleksander Dyroff</v>
      </c>
      <c r="E44" s="408" t="str">
        <f>IF(A44="","",INDEX(Nimet!$C$6:$C$230,A44))</f>
        <v>MBF</v>
      </c>
      <c r="F44" s="99"/>
    </row>
    <row r="45" spans="1:6" ht="27.75" customHeight="1">
      <c r="A45" s="252">
        <v>42</v>
      </c>
      <c r="B45" s="44"/>
      <c r="C45" s="403">
        <v>3</v>
      </c>
      <c r="D45" s="404" t="str">
        <f>IF(A45="","",INDEX(Nimet!$B$6:$B$230,A45))</f>
        <v>Roni Kantola</v>
      </c>
      <c r="E45" s="408" t="str">
        <f>IF(A45="","",INDEX(Nimet!$C$6:$C$230,A45))</f>
        <v>TuKa</v>
      </c>
      <c r="F45" s="99"/>
    </row>
    <row r="46" spans="1:6" ht="27.75" customHeight="1">
      <c r="A46" s="252">
        <v>54</v>
      </c>
      <c r="B46" s="44"/>
      <c r="C46" s="403">
        <v>5</v>
      </c>
      <c r="D46" s="404" t="str">
        <f>IF(A46="","",INDEX(Nimet!$B$6:$B$230,A46))</f>
        <v>Pekka Niskanen</v>
      </c>
      <c r="E46" s="408" t="str">
        <f>IF(A46="","",INDEX(Nimet!$C$6:$C$230,A46))</f>
        <v>KuPTS</v>
      </c>
      <c r="F46" s="99"/>
    </row>
    <row r="47" spans="1:6" ht="27.75" customHeight="1">
      <c r="A47" s="252">
        <v>59</v>
      </c>
      <c r="B47" s="44"/>
      <c r="C47" s="403">
        <v>5</v>
      </c>
      <c r="D47" s="404" t="str">
        <f>IF(A47="","",INDEX(Nimet!$B$6:$B$230,A47))</f>
        <v>Emil Rantatulkkila</v>
      </c>
      <c r="E47" s="408" t="str">
        <f>IF(A47="","",INDEX(Nimet!$C$6:$C$230,A47))</f>
        <v>MBF</v>
      </c>
      <c r="F47" s="99"/>
    </row>
    <row r="48" spans="1:6" ht="27.75" customHeight="1">
      <c r="A48" s="252">
        <v>22</v>
      </c>
      <c r="B48" s="44"/>
      <c r="C48" s="403">
        <v>5</v>
      </c>
      <c r="D48" s="404" t="str">
        <f>IF(A48="","",INDEX(Nimet!$B$6:$B$230,A48))</f>
        <v>Markus Myllärinen</v>
      </c>
      <c r="E48" s="408" t="str">
        <f>IF(A48="","",INDEX(Nimet!$C$6:$C$230,A48))</f>
        <v>POR-83</v>
      </c>
      <c r="F48" s="99"/>
    </row>
    <row r="49" spans="1:6" ht="27.75" customHeight="1">
      <c r="A49" s="252">
        <v>31</v>
      </c>
      <c r="B49" s="44"/>
      <c r="C49" s="403">
        <v>5</v>
      </c>
      <c r="D49" s="404" t="str">
        <f>IF(A49="","",INDEX(Nimet!$B$6:$B$230,A49))</f>
        <v>Sveta  Kirichenko</v>
      </c>
      <c r="E49" s="408" t="str">
        <f>IF(A49="","",INDEX(Nimet!$C$6:$C$230,A49))</f>
        <v>PT-Espoo</v>
      </c>
      <c r="F49" s="99"/>
    </row>
    <row r="51" ht="27.75" customHeight="1">
      <c r="C51" s="121" t="s">
        <v>827</v>
      </c>
    </row>
    <row r="52" ht="27.75" customHeight="1">
      <c r="C52" s="121" t="s">
        <v>830</v>
      </c>
    </row>
  </sheetData>
  <mergeCells count="3">
    <mergeCell ref="E1:F1"/>
    <mergeCell ref="E2:F2"/>
    <mergeCell ref="E3:F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GridLines="0" zoomScale="75" zoomScaleNormal="75" workbookViewId="0" topLeftCell="A1">
      <selection activeCell="S46" sqref="S46"/>
    </sheetView>
  </sheetViews>
  <sheetFormatPr defaultColWidth="9.140625" defaultRowHeight="27.75" customHeight="1"/>
  <cols>
    <col min="1" max="1" width="5.28125" style="245" customWidth="1"/>
    <col min="2" max="2" width="5.00390625" style="257" customWidth="1"/>
    <col min="3" max="3" width="5.8515625" style="257" customWidth="1"/>
    <col min="4" max="4" width="39.7109375" style="132" customWidth="1"/>
    <col min="5" max="5" width="12.8515625" style="275" customWidth="1"/>
    <col min="6" max="9" width="18.421875" style="257" customWidth="1"/>
    <col min="10" max="10" width="12.28125" style="245" customWidth="1"/>
    <col min="11" max="16384" width="9.140625" style="245" customWidth="1"/>
  </cols>
  <sheetData>
    <row r="1" spans="2:9" s="97" customFormat="1" ht="27.75" customHeight="1">
      <c r="B1" s="98"/>
      <c r="C1" s="98"/>
      <c r="D1" s="120" t="s">
        <v>166</v>
      </c>
      <c r="E1" s="496" t="str">
        <f>IF(Nimet!C1="","",Nimet!C1)</f>
        <v>PT 75 Kansalliset</v>
      </c>
      <c r="F1" s="497"/>
      <c r="G1" s="98"/>
      <c r="H1" s="98"/>
      <c r="I1" s="98"/>
    </row>
    <row r="2" spans="2:10" s="97" customFormat="1" ht="27.75" customHeight="1">
      <c r="B2" s="99"/>
      <c r="C2" s="99"/>
      <c r="D2" s="121" t="s">
        <v>167</v>
      </c>
      <c r="E2" s="496" t="s">
        <v>474</v>
      </c>
      <c r="F2" s="497"/>
      <c r="G2" s="100"/>
      <c r="H2" s="100"/>
      <c r="I2" s="100"/>
      <c r="J2" s="101"/>
    </row>
    <row r="3" spans="2:10" s="97" customFormat="1" ht="27.75" customHeight="1">
      <c r="B3" s="99"/>
      <c r="C3" s="99"/>
      <c r="D3" s="121" t="s">
        <v>168</v>
      </c>
      <c r="E3" s="498" t="s">
        <v>475</v>
      </c>
      <c r="F3" s="499"/>
      <c r="G3" s="102"/>
      <c r="H3" s="102"/>
      <c r="I3" s="102"/>
      <c r="J3" s="101"/>
    </row>
    <row r="4" spans="2:10" ht="27.75" customHeight="1" thickBot="1">
      <c r="B4" s="248"/>
      <c r="C4" s="248"/>
      <c r="D4" s="122"/>
      <c r="E4" s="249"/>
      <c r="F4" s="250"/>
      <c r="G4" s="250"/>
      <c r="H4" s="250"/>
      <c r="I4" s="250"/>
      <c r="J4" s="251"/>
    </row>
    <row r="5" spans="1:11" ht="27.75" customHeight="1">
      <c r="A5" s="252">
        <v>13</v>
      </c>
      <c r="B5" s="253">
        <v>32</v>
      </c>
      <c r="C5" s="73">
        <v>1</v>
      </c>
      <c r="D5" s="123" t="str">
        <f>IF(A5="","",INDEX(Nimet!$B$6:$B$230,A5))</f>
        <v>Juha Rossi</v>
      </c>
      <c r="E5" s="254" t="str">
        <f>IF(A5="","",INDEX(Nimet!$C$6:$C$230,A5))</f>
        <v>PT 75</v>
      </c>
      <c r="F5" s="72" t="s">
        <v>131</v>
      </c>
      <c r="G5" s="255"/>
      <c r="H5" s="255"/>
      <c r="I5" s="255"/>
      <c r="J5" s="256"/>
      <c r="K5" s="257"/>
    </row>
    <row r="6" spans="1:11" ht="27.75" customHeight="1" thickBot="1">
      <c r="A6" s="252">
        <v>80</v>
      </c>
      <c r="B6" s="258" t="s">
        <v>149</v>
      </c>
      <c r="C6" s="74">
        <v>2</v>
      </c>
      <c r="D6" s="124" t="str">
        <f>IF(A6="","",INDEX(Nimet!$B$6:$B$230,A6))</f>
        <v>Mika Kotoluoto</v>
      </c>
      <c r="E6" s="260" t="str">
        <f>IF(A6="","",INDEX(Nimet!$C$6:$C$230,A6))</f>
        <v>HP</v>
      </c>
      <c r="F6" s="81" t="s">
        <v>132</v>
      </c>
      <c r="G6" s="72" t="s">
        <v>131</v>
      </c>
      <c r="H6" s="255"/>
      <c r="I6" s="255"/>
      <c r="J6" s="256"/>
      <c r="K6" s="257"/>
    </row>
    <row r="7" spans="1:11" ht="27.75" customHeight="1">
      <c r="A7" s="252">
        <v>47</v>
      </c>
      <c r="B7" s="263" t="s">
        <v>478</v>
      </c>
      <c r="C7" s="75">
        <v>3</v>
      </c>
      <c r="D7" s="125" t="str">
        <f>IF(A7="","",INDEX(Nimet!$B$6:$B$230,A7))</f>
        <v>Pertti Rissanen</v>
      </c>
      <c r="E7" s="264" t="str">
        <f>IF(A7="","",INDEX(Nimet!$C$6:$C$230,A7))</f>
        <v>KuPTS</v>
      </c>
      <c r="F7" s="265" t="s">
        <v>184</v>
      </c>
      <c r="G7" s="81" t="s">
        <v>134</v>
      </c>
      <c r="H7" s="267"/>
      <c r="I7" s="255"/>
      <c r="J7" s="256"/>
      <c r="K7" s="257"/>
    </row>
    <row r="8" spans="1:11" ht="27.75" customHeight="1" thickBot="1">
      <c r="A8" s="252">
        <v>66</v>
      </c>
      <c r="B8" s="268" t="s">
        <v>479</v>
      </c>
      <c r="C8" s="76">
        <v>4</v>
      </c>
      <c r="D8" s="126" t="str">
        <f>IF(A8="","",INDEX(Nimet!$B$6:$B$230,A8))</f>
        <v>Riku Autio </v>
      </c>
      <c r="E8" s="269" t="str">
        <f>IF(A8="","",INDEX(Nimet!$C$6:$C$230,A8))</f>
        <v>KoKa</v>
      </c>
      <c r="F8" s="255" t="s">
        <v>133</v>
      </c>
      <c r="G8" s="266"/>
      <c r="H8" s="72" t="s">
        <v>131</v>
      </c>
      <c r="I8" s="255"/>
      <c r="J8" s="256"/>
      <c r="K8" s="257"/>
    </row>
    <row r="9" spans="1:11" ht="27.75" customHeight="1">
      <c r="A9" s="252"/>
      <c r="B9" s="253" t="s">
        <v>479</v>
      </c>
      <c r="C9" s="73">
        <v>5</v>
      </c>
      <c r="D9" s="127">
        <f>IF(A9="","",INDEX(Nimet!$B$6:$B$230,A9))</f>
      </c>
      <c r="E9" s="254">
        <f>IF(A9="","",INDEX(Nimet!$C$6:$C$230,A9))</f>
      </c>
      <c r="F9" s="72"/>
      <c r="G9" s="266"/>
      <c r="H9" s="81" t="s">
        <v>135</v>
      </c>
      <c r="I9" s="255"/>
      <c r="J9" s="256"/>
      <c r="K9" s="257"/>
    </row>
    <row r="10" spans="1:11" ht="27.75" customHeight="1" thickBot="1">
      <c r="A10" s="252">
        <v>34</v>
      </c>
      <c r="B10" s="258" t="s">
        <v>478</v>
      </c>
      <c r="C10" s="74">
        <v>6</v>
      </c>
      <c r="D10" s="124" t="str">
        <f>IF(A10="","",INDEX(Nimet!$B$6:$B$230,A10))</f>
        <v>Kai Merimaa</v>
      </c>
      <c r="E10" s="260" t="str">
        <f>IF(A10="","",INDEX(Nimet!$C$6:$C$230,A10))</f>
        <v>Wega</v>
      </c>
      <c r="F10" s="81"/>
      <c r="G10" s="270" t="s">
        <v>138</v>
      </c>
      <c r="H10" s="266"/>
      <c r="I10" s="255"/>
      <c r="J10" s="256"/>
      <c r="K10" s="257"/>
    </row>
    <row r="11" spans="1:11" ht="27.75" customHeight="1">
      <c r="A11" s="252">
        <v>15</v>
      </c>
      <c r="B11" s="263" t="s">
        <v>149</v>
      </c>
      <c r="C11" s="75">
        <v>7</v>
      </c>
      <c r="D11" s="128" t="str">
        <f>IF(A11="","",INDEX(Nimet!$B$6:$B$230,A11))</f>
        <v>Kari Halavaara</v>
      </c>
      <c r="E11" s="264" t="str">
        <f>IF(A11="","",INDEX(Nimet!$C$6:$C$230,A11))</f>
        <v>PT 75</v>
      </c>
      <c r="F11" s="265" t="s">
        <v>138</v>
      </c>
      <c r="G11" s="82" t="s">
        <v>140</v>
      </c>
      <c r="H11" s="266"/>
      <c r="I11" s="255"/>
      <c r="J11" s="256"/>
      <c r="K11" s="257"/>
    </row>
    <row r="12" spans="1:11" ht="27.75" customHeight="1" thickBot="1">
      <c r="A12" s="252">
        <v>50</v>
      </c>
      <c r="B12" s="268">
        <v>73</v>
      </c>
      <c r="C12" s="76">
        <v>8</v>
      </c>
      <c r="D12" s="126" t="str">
        <f>IF(A12="","",INDEX(Nimet!$B$6:$B$230,A12))</f>
        <v>Pertti Hella</v>
      </c>
      <c r="E12" s="269" t="str">
        <f>IF(A12="","",INDEX(Nimet!$C$6:$C$230,A12))</f>
        <v>KuPTS</v>
      </c>
      <c r="F12" s="255" t="s">
        <v>139</v>
      </c>
      <c r="G12" s="255"/>
      <c r="H12" s="266"/>
      <c r="I12" s="72" t="s">
        <v>131</v>
      </c>
      <c r="J12" s="256"/>
      <c r="K12" s="257"/>
    </row>
    <row r="13" spans="1:11" ht="27.75" customHeight="1" thickBot="1">
      <c r="A13" s="271"/>
      <c r="B13" s="272"/>
      <c r="C13" s="272"/>
      <c r="D13" s="129"/>
      <c r="E13" s="273"/>
      <c r="F13" s="255"/>
      <c r="G13" s="255"/>
      <c r="H13" s="266"/>
      <c r="I13" s="84" t="s">
        <v>136</v>
      </c>
      <c r="J13" s="256"/>
      <c r="K13" s="257"/>
    </row>
    <row r="14" spans="1:11" ht="27.75" customHeight="1">
      <c r="A14" s="252">
        <v>37</v>
      </c>
      <c r="B14" s="253">
        <v>78</v>
      </c>
      <c r="C14" s="73">
        <v>9</v>
      </c>
      <c r="D14" s="130" t="str">
        <f>IF(A14="","",INDEX(Nimet!$B$6:$B$230,A14))</f>
        <v>Sami Pyykkö</v>
      </c>
      <c r="E14" s="254" t="str">
        <f>IF(A14="","",INDEX(Nimet!$C$6:$C$230,A14))</f>
        <v>LrTU</v>
      </c>
      <c r="F14" s="72" t="s">
        <v>141</v>
      </c>
      <c r="G14" s="255"/>
      <c r="H14" s="266"/>
      <c r="I14" s="266"/>
      <c r="J14" s="256"/>
      <c r="K14" s="257"/>
    </row>
    <row r="15" spans="1:11" ht="27.75" customHeight="1" thickBot="1">
      <c r="A15" s="252">
        <v>67</v>
      </c>
      <c r="B15" s="258" t="s">
        <v>478</v>
      </c>
      <c r="C15" s="74">
        <v>10</v>
      </c>
      <c r="D15" s="124" t="str">
        <f>IF(A15="","",INDEX(Nimet!$B$6:$B$230,A15))</f>
        <v>Teppo Ahti</v>
      </c>
      <c r="E15" s="260" t="str">
        <f>IF(A15="","",INDEX(Nimet!$C$6:$C$230,A15))</f>
        <v>KoKa</v>
      </c>
      <c r="F15" s="81" t="s">
        <v>143</v>
      </c>
      <c r="G15" s="72" t="s">
        <v>141</v>
      </c>
      <c r="H15" s="266"/>
      <c r="I15" s="266"/>
      <c r="J15" s="256"/>
      <c r="K15" s="257"/>
    </row>
    <row r="16" spans="1:11" ht="27.75" customHeight="1">
      <c r="A16" s="252"/>
      <c r="B16" s="263"/>
      <c r="C16" s="75">
        <v>11</v>
      </c>
      <c r="D16" s="128" t="s">
        <v>746</v>
      </c>
      <c r="E16" s="264">
        <f>IF(A16="","",INDEX(Nimet!$C$6:$C$230,A16))</f>
      </c>
      <c r="F16" s="265" t="s">
        <v>142</v>
      </c>
      <c r="G16" s="81" t="s">
        <v>145</v>
      </c>
      <c r="H16" s="266"/>
      <c r="I16" s="266"/>
      <c r="J16" s="256"/>
      <c r="K16" s="257"/>
    </row>
    <row r="17" spans="1:11" ht="27.75" customHeight="1" thickBot="1">
      <c r="A17" s="252">
        <v>5</v>
      </c>
      <c r="B17" s="268">
        <v>96</v>
      </c>
      <c r="C17" s="76">
        <v>12</v>
      </c>
      <c r="D17" s="126" t="str">
        <f>IF(A17="","",INDEX(Nimet!$B$6:$B$230,A17))</f>
        <v>Janne  Jokinen</v>
      </c>
      <c r="E17" s="269" t="str">
        <f>IF(A17="","",INDEX(Nimet!$C$6:$C$230,A17))</f>
        <v>PT 75</v>
      </c>
      <c r="F17" s="255" t="s">
        <v>144</v>
      </c>
      <c r="G17" s="266"/>
      <c r="H17" s="265" t="s">
        <v>385</v>
      </c>
      <c r="I17" s="266"/>
      <c r="J17" s="256"/>
      <c r="K17" s="257"/>
    </row>
    <row r="18" spans="1:11" ht="27.75" customHeight="1">
      <c r="A18" s="252">
        <v>49</v>
      </c>
      <c r="B18" s="253" t="s">
        <v>479</v>
      </c>
      <c r="C18" s="73">
        <v>13</v>
      </c>
      <c r="D18" s="127" t="str">
        <f>IF(A18="","",INDEX(Nimet!$B$6:$B$230,A18))</f>
        <v>Ossi Hella</v>
      </c>
      <c r="E18" s="254" t="str">
        <f>IF(A18="","",INDEX(Nimet!$C$6:$C$230,A18))</f>
        <v>KuPTS</v>
      </c>
      <c r="F18" s="72" t="s">
        <v>138</v>
      </c>
      <c r="G18" s="266"/>
      <c r="H18" s="83" t="s">
        <v>79</v>
      </c>
      <c r="I18" s="266"/>
      <c r="J18" s="256"/>
      <c r="K18" s="257"/>
    </row>
    <row r="19" spans="1:11" ht="27.75" customHeight="1" thickBot="1">
      <c r="A19" s="252">
        <v>2</v>
      </c>
      <c r="B19" s="258" t="s">
        <v>478</v>
      </c>
      <c r="C19" s="74">
        <v>14</v>
      </c>
      <c r="D19" s="124" t="str">
        <f>IF(A19="","",INDEX(Nimet!$B$6:$B$230,A19))</f>
        <v>Veikko Holm</v>
      </c>
      <c r="E19" s="260" t="str">
        <f>IF(A19="","",INDEX(Nimet!$C$6:$C$230,A19))</f>
        <v>PT 75</v>
      </c>
      <c r="F19" s="81" t="s">
        <v>146</v>
      </c>
      <c r="G19" s="265" t="s">
        <v>385</v>
      </c>
      <c r="H19" s="267"/>
      <c r="I19" s="266"/>
      <c r="J19" s="256"/>
      <c r="K19" s="257"/>
    </row>
    <row r="20" spans="1:11" ht="27.75" customHeight="1">
      <c r="A20" s="252">
        <v>44</v>
      </c>
      <c r="B20" s="263" t="s">
        <v>478</v>
      </c>
      <c r="C20" s="75">
        <v>15</v>
      </c>
      <c r="D20" s="128" t="str">
        <f>IF(A20="","",INDEX(Nimet!$B$6:$B$230,A20))</f>
        <v>Veikko Koskinen</v>
      </c>
      <c r="E20" s="264" t="str">
        <f>IF(A20="","",INDEX(Nimet!$C$6:$C$230,A20))</f>
        <v>HaTe</v>
      </c>
      <c r="F20" s="265" t="s">
        <v>385</v>
      </c>
      <c r="G20" s="82" t="s">
        <v>27</v>
      </c>
      <c r="H20" s="267"/>
      <c r="I20" s="266"/>
      <c r="J20" s="256"/>
      <c r="K20" s="257"/>
    </row>
    <row r="21" spans="1:11" ht="27.75" customHeight="1" thickBot="1">
      <c r="A21" s="252">
        <v>58</v>
      </c>
      <c r="B21" s="268">
        <v>47</v>
      </c>
      <c r="C21" s="76">
        <v>16</v>
      </c>
      <c r="D21" s="126" t="str">
        <f>IF(A21="","",INDEX(Nimet!$B$6:$B$230,A21))</f>
        <v>Anders Lundström</v>
      </c>
      <c r="E21" s="269" t="str">
        <f>IF(A21="","",INDEX(Nimet!$C$6:$C$230,A21))</f>
        <v>MBF</v>
      </c>
      <c r="F21" s="255" t="s">
        <v>26</v>
      </c>
      <c r="G21" s="255"/>
      <c r="H21" s="267"/>
      <c r="I21" s="267"/>
      <c r="J21" s="72" t="s">
        <v>131</v>
      </c>
      <c r="K21" s="257"/>
    </row>
    <row r="22" spans="1:11" ht="27.75" customHeight="1" thickBot="1">
      <c r="A22" s="271"/>
      <c r="B22" s="64"/>
      <c r="C22" s="64"/>
      <c r="D22" s="131"/>
      <c r="E22" s="64"/>
      <c r="F22" s="65"/>
      <c r="G22" s="255"/>
      <c r="H22" s="267"/>
      <c r="I22" s="81"/>
      <c r="J22" s="256" t="s">
        <v>137</v>
      </c>
      <c r="K22" s="257"/>
    </row>
    <row r="23" spans="1:11" ht="27.75" customHeight="1">
      <c r="A23" s="252">
        <v>6</v>
      </c>
      <c r="B23" s="253">
        <v>57</v>
      </c>
      <c r="C23" s="73">
        <v>17</v>
      </c>
      <c r="D23" s="130" t="str">
        <f>IF(A23="","",INDEX(Nimet!$B$6:$B$230,A23))</f>
        <v>Tapio Syrjänen</v>
      </c>
      <c r="E23" s="254" t="str">
        <f>IF(A23="","",INDEX(Nimet!$C$6:$C$230,A23))</f>
        <v>PT 75</v>
      </c>
      <c r="F23" s="255" t="s">
        <v>80</v>
      </c>
      <c r="G23" s="255"/>
      <c r="H23" s="255"/>
      <c r="I23" s="266"/>
      <c r="J23" s="256"/>
      <c r="K23" s="257"/>
    </row>
    <row r="24" spans="1:11" ht="27.75" customHeight="1" thickBot="1">
      <c r="A24" s="252">
        <v>70</v>
      </c>
      <c r="B24" s="258" t="s">
        <v>478</v>
      </c>
      <c r="C24" s="74">
        <v>18</v>
      </c>
      <c r="D24" s="124" t="str">
        <f>IF(A24="","",INDEX(Nimet!$B$6:$B$230,A24))</f>
        <v>Asko  Rasinen </v>
      </c>
      <c r="E24" s="260" t="str">
        <f>IF(A24="","",INDEX(Nimet!$C$6:$C$230,A24))</f>
        <v>HeKa</v>
      </c>
      <c r="F24" s="140" t="s">
        <v>81</v>
      </c>
      <c r="G24" s="72" t="s">
        <v>82</v>
      </c>
      <c r="H24" s="255"/>
      <c r="I24" s="266"/>
      <c r="J24" s="256"/>
      <c r="K24" s="257"/>
    </row>
    <row r="25" spans="1:11" ht="27.75" customHeight="1">
      <c r="A25" s="252">
        <v>38</v>
      </c>
      <c r="B25" s="263" t="s">
        <v>478</v>
      </c>
      <c r="C25" s="75">
        <v>19</v>
      </c>
      <c r="D25" s="128" t="str">
        <f>IF(A25="","",INDEX(Nimet!$B$6:$B$230,A25))</f>
        <v>Hannu Uusikivi</v>
      </c>
      <c r="E25" s="264" t="str">
        <f>IF(A25="","",INDEX(Nimet!$C$6:$C$230,A25))</f>
        <v>PTS-60</v>
      </c>
      <c r="F25" s="265" t="s">
        <v>82</v>
      </c>
      <c r="G25" s="81" t="s">
        <v>84</v>
      </c>
      <c r="H25" s="267"/>
      <c r="I25" s="266"/>
      <c r="J25" s="256"/>
      <c r="K25" s="257"/>
    </row>
    <row r="26" spans="1:11" ht="27.75" customHeight="1" thickBot="1">
      <c r="A26" s="252">
        <v>61</v>
      </c>
      <c r="B26" s="268" t="s">
        <v>479</v>
      </c>
      <c r="C26" s="76">
        <v>20</v>
      </c>
      <c r="D26" s="126" t="str">
        <f>IF(A26="","",INDEX(Nimet!$B$6:$B$230,A26))</f>
        <v>Miikka  O'Connor</v>
      </c>
      <c r="E26" s="269" t="str">
        <f>IF(A26="","",INDEX(Nimet!$C$6:$C$230,A26))</f>
        <v>MBF</v>
      </c>
      <c r="F26" s="255" t="s">
        <v>83</v>
      </c>
      <c r="G26" s="266"/>
      <c r="H26" s="72" t="s">
        <v>85</v>
      </c>
      <c r="I26" s="266"/>
      <c r="J26" s="256"/>
      <c r="K26" s="257"/>
    </row>
    <row r="27" spans="1:11" ht="27.75" customHeight="1">
      <c r="A27" s="252">
        <v>53</v>
      </c>
      <c r="B27" s="253">
        <v>97</v>
      </c>
      <c r="C27" s="73">
        <v>21</v>
      </c>
      <c r="D27" s="127" t="str">
        <f>IF(A27="","",INDEX(Nimet!$B$6:$B$230,A27))</f>
        <v>Jouni Nousiainen</v>
      </c>
      <c r="E27" s="254" t="str">
        <f>IF(A27="","",INDEX(Nimet!$C$6:$C$230,A27))</f>
        <v>KuPTS</v>
      </c>
      <c r="F27" s="255" t="s">
        <v>85</v>
      </c>
      <c r="G27" s="266"/>
      <c r="H27" s="81" t="s">
        <v>91</v>
      </c>
      <c r="I27" s="266"/>
      <c r="J27" s="256"/>
      <c r="K27" s="257"/>
    </row>
    <row r="28" spans="1:11" ht="27.75" customHeight="1" thickBot="1">
      <c r="A28" s="252"/>
      <c r="B28" s="258"/>
      <c r="C28" s="74">
        <v>22</v>
      </c>
      <c r="D28" s="124" t="s">
        <v>745</v>
      </c>
      <c r="E28" s="260">
        <f>IF(A28="","",INDEX(Nimet!$C$6:$C$230,A28))</f>
      </c>
      <c r="F28" s="261" t="s">
        <v>88</v>
      </c>
      <c r="G28" s="270" t="s">
        <v>86</v>
      </c>
      <c r="H28" s="266"/>
      <c r="I28" s="266"/>
      <c r="J28" s="256"/>
      <c r="K28" s="257"/>
    </row>
    <row r="29" spans="1:11" ht="27.75" customHeight="1">
      <c r="A29" s="252">
        <v>59</v>
      </c>
      <c r="B29" s="263" t="s">
        <v>478</v>
      </c>
      <c r="C29" s="75">
        <v>23</v>
      </c>
      <c r="D29" s="128" t="str">
        <f>IF(A29="","",INDEX(Nimet!$B$6:$B$230,A29))</f>
        <v>Emil Rantatulkkila</v>
      </c>
      <c r="E29" s="264" t="str">
        <f>IF(A29="","",INDEX(Nimet!$C$6:$C$230,A29))</f>
        <v>MBF</v>
      </c>
      <c r="F29" s="265" t="s">
        <v>87</v>
      </c>
      <c r="G29" s="82" t="s">
        <v>90</v>
      </c>
      <c r="H29" s="266"/>
      <c r="I29" s="266"/>
      <c r="J29" s="256"/>
      <c r="K29" s="257"/>
    </row>
    <row r="30" spans="1:11" ht="27.75" customHeight="1" thickBot="1">
      <c r="A30" s="252">
        <v>35</v>
      </c>
      <c r="B30" s="268">
        <v>63</v>
      </c>
      <c r="C30" s="76">
        <v>24</v>
      </c>
      <c r="D30" s="126" t="str">
        <f>IF(A30="","",INDEX(Nimet!$B$6:$B$230,A30))</f>
        <v>Terho Pitkänen</v>
      </c>
      <c r="E30" s="269" t="str">
        <f>IF(A30="","",INDEX(Nimet!$C$6:$C$230,A30))</f>
        <v>Wega</v>
      </c>
      <c r="F30" s="255" t="s">
        <v>89</v>
      </c>
      <c r="G30" s="255"/>
      <c r="H30" s="266"/>
      <c r="I30" s="265" t="s">
        <v>738</v>
      </c>
      <c r="J30" s="256"/>
      <c r="K30" s="257"/>
    </row>
    <row r="31" spans="1:11" ht="27.75" customHeight="1" thickBot="1">
      <c r="A31" s="271"/>
      <c r="B31" s="248"/>
      <c r="C31" s="248"/>
      <c r="D31" s="129"/>
      <c r="E31" s="273"/>
      <c r="F31" s="255"/>
      <c r="G31" s="255"/>
      <c r="H31" s="266"/>
      <c r="I31" s="83" t="s">
        <v>742</v>
      </c>
      <c r="J31" s="256"/>
      <c r="K31" s="257"/>
    </row>
    <row r="32" spans="1:11" ht="27.75" customHeight="1">
      <c r="A32" s="252">
        <v>78</v>
      </c>
      <c r="B32" s="253">
        <v>77</v>
      </c>
      <c r="C32" s="73">
        <v>25</v>
      </c>
      <c r="D32" s="130" t="str">
        <f>IF(A32="","",INDEX(Nimet!$B$6:$B$230,A32))</f>
        <v>Juha Rimpiläinen</v>
      </c>
      <c r="E32" s="254" t="str">
        <f>IF(A32="","",INDEX(Nimet!$C$6:$C$230,A32))</f>
        <v>Grani Pingis</v>
      </c>
      <c r="F32" s="255" t="s">
        <v>735</v>
      </c>
      <c r="G32" s="255"/>
      <c r="H32" s="266"/>
      <c r="I32" s="267"/>
      <c r="J32" s="256"/>
      <c r="K32" s="257"/>
    </row>
    <row r="33" spans="1:11" ht="27.75" customHeight="1" thickBot="1">
      <c r="A33" s="252">
        <v>77</v>
      </c>
      <c r="B33" s="258" t="s">
        <v>478</v>
      </c>
      <c r="C33" s="74">
        <v>26</v>
      </c>
      <c r="D33" s="124" t="str">
        <f>IF(A33="","",INDEX(Nimet!$B$6:$B$230,A33))</f>
        <v>Jyrki Virtanen</v>
      </c>
      <c r="E33" s="260" t="str">
        <f>IF(A33="","",INDEX(Nimet!$C$6:$C$230,A33))</f>
        <v>HäKi</v>
      </c>
      <c r="F33" s="261" t="s">
        <v>736</v>
      </c>
      <c r="G33" s="72" t="s">
        <v>735</v>
      </c>
      <c r="H33" s="266"/>
      <c r="I33" s="267"/>
      <c r="J33" s="256"/>
      <c r="K33" s="257"/>
    </row>
    <row r="34" spans="1:11" ht="27.75" customHeight="1">
      <c r="A34" s="252">
        <v>54</v>
      </c>
      <c r="B34" s="263" t="s">
        <v>478</v>
      </c>
      <c r="C34" s="75">
        <v>27</v>
      </c>
      <c r="D34" s="128" t="str">
        <f>IF(A34="","",INDEX(Nimet!$B$6:$B$230,A34))</f>
        <v>Pekka Niskanen</v>
      </c>
      <c r="E34" s="264" t="str">
        <f>IF(A34="","",INDEX(Nimet!$C$6:$C$230,A34))</f>
        <v>KuPTS</v>
      </c>
      <c r="F34" s="265"/>
      <c r="G34" s="81" t="s">
        <v>737</v>
      </c>
      <c r="H34" s="266"/>
      <c r="I34" s="267"/>
      <c r="J34" s="256"/>
      <c r="K34" s="257"/>
    </row>
    <row r="35" spans="1:11" ht="27.75" customHeight="1" thickBot="1">
      <c r="A35" s="252"/>
      <c r="B35" s="268">
        <v>99</v>
      </c>
      <c r="C35" s="76">
        <v>28</v>
      </c>
      <c r="D35" s="126">
        <f>IF(A35="","",INDEX(Nimet!$B$6:$B$230,A35))</f>
      </c>
      <c r="E35" s="269">
        <f>IF(A35="","",INDEX(Nimet!$C$6:$C$230,A35))</f>
      </c>
      <c r="F35" s="255"/>
      <c r="G35" s="266"/>
      <c r="H35" s="265" t="s">
        <v>738</v>
      </c>
      <c r="I35" s="267"/>
      <c r="J35" s="256"/>
      <c r="K35" s="257"/>
    </row>
    <row r="36" spans="1:11" ht="27.75" customHeight="1">
      <c r="A36" s="252">
        <v>57</v>
      </c>
      <c r="B36" s="253">
        <v>98</v>
      </c>
      <c r="C36" s="73">
        <v>29</v>
      </c>
      <c r="D36" s="127" t="str">
        <f>IF(A36="","",INDEX(Nimet!$B$6:$B$230,A36))</f>
        <v>Thomas Lundström</v>
      </c>
      <c r="E36" s="254" t="str">
        <f>IF(A36="","",INDEX(Nimet!$C$6:$C$230,A36))</f>
        <v>MBF</v>
      </c>
      <c r="F36" s="72" t="s">
        <v>385</v>
      </c>
      <c r="G36" s="266"/>
      <c r="H36" s="83" t="s">
        <v>741</v>
      </c>
      <c r="I36" s="267"/>
      <c r="J36" s="256"/>
      <c r="K36" s="257"/>
    </row>
    <row r="37" spans="1:11" ht="27.75" customHeight="1" thickBot="1">
      <c r="A37" s="252">
        <v>69</v>
      </c>
      <c r="B37" s="258" t="s">
        <v>478</v>
      </c>
      <c r="C37" s="74">
        <v>30</v>
      </c>
      <c r="D37" s="124" t="str">
        <f>IF(A37="","",INDEX(Nimet!$B$6:$B$230,A37))</f>
        <v>Sami Ruohonen</v>
      </c>
      <c r="E37" s="260" t="str">
        <f>IF(A37="","",INDEX(Nimet!$C$6:$C$230,A37))</f>
        <v>KoKa</v>
      </c>
      <c r="F37" s="81" t="s">
        <v>50</v>
      </c>
      <c r="G37" s="265" t="s">
        <v>738</v>
      </c>
      <c r="H37" s="267"/>
      <c r="I37" s="267"/>
      <c r="J37" s="256"/>
      <c r="K37" s="257"/>
    </row>
    <row r="38" spans="1:11" ht="27.75" customHeight="1" thickBot="1">
      <c r="A38" s="252">
        <v>9</v>
      </c>
      <c r="B38" s="268" t="s">
        <v>483</v>
      </c>
      <c r="C38" s="76">
        <v>31</v>
      </c>
      <c r="D38" s="126" t="str">
        <f>IF(A38="","",INDEX(Nimet!$B$6:$B$230,A38))</f>
        <v>Vesa  Välimäki</v>
      </c>
      <c r="E38" s="269" t="str">
        <f>IF(A38="","",INDEX(Nimet!$C$6:$C$230,A38))</f>
        <v>PT 75</v>
      </c>
      <c r="F38" s="265" t="s">
        <v>738</v>
      </c>
      <c r="G38" s="82" t="s">
        <v>740</v>
      </c>
      <c r="H38" s="267"/>
      <c r="I38" s="267"/>
      <c r="J38" s="256"/>
      <c r="K38" s="257"/>
    </row>
    <row r="39" spans="1:11" ht="27.75" customHeight="1" thickBot="1">
      <c r="A39" s="252">
        <v>40</v>
      </c>
      <c r="B39" s="268">
        <v>38</v>
      </c>
      <c r="C39" s="76">
        <v>32</v>
      </c>
      <c r="D39" s="126" t="str">
        <f>IF(A39="","",INDEX(Nimet!$B$6:$B$230,A39))</f>
        <v>Tero Tamminen</v>
      </c>
      <c r="E39" s="269" t="str">
        <f>IF(A39="","",INDEX(Nimet!$C$6:$C$230,A39))</f>
        <v>TIP-70</v>
      </c>
      <c r="F39" s="83" t="s">
        <v>739</v>
      </c>
      <c r="G39" s="274"/>
      <c r="H39" s="274"/>
      <c r="I39" s="274"/>
      <c r="J39" s="256"/>
      <c r="K39" s="257"/>
    </row>
    <row r="40" spans="2:11" ht="27.75" customHeight="1">
      <c r="B40" s="246"/>
      <c r="C40" s="246"/>
      <c r="F40" s="276"/>
      <c r="G40" s="276"/>
      <c r="H40" s="276"/>
      <c r="I40" s="276"/>
      <c r="J40" s="256"/>
      <c r="K40" s="257"/>
    </row>
    <row r="41" ht="27.75" customHeight="1">
      <c r="C41" s="143" t="s">
        <v>670</v>
      </c>
    </row>
    <row r="42" spans="1:7" ht="27.75" customHeight="1">
      <c r="A42" s="252">
        <v>31</v>
      </c>
      <c r="B42" s="242" t="s">
        <v>478</v>
      </c>
      <c r="C42" s="243">
        <v>33</v>
      </c>
      <c r="D42" s="239" t="str">
        <f>IF(A42="","",INDEX(Nimet!$B$6:$B$230,A42))</f>
        <v>Sveta  Kirichenko</v>
      </c>
      <c r="E42" s="240" t="str">
        <f>IF(A42="","",INDEX(Nimet!$C$6:$C$230,A42))</f>
        <v>PT-Espoo</v>
      </c>
      <c r="F42" s="241" t="s">
        <v>175</v>
      </c>
      <c r="G42" s="407" t="s">
        <v>183</v>
      </c>
    </row>
    <row r="43" spans="1:7" ht="27.75" customHeight="1" thickBot="1">
      <c r="A43" s="252">
        <v>42</v>
      </c>
      <c r="B43" s="268" t="s">
        <v>478</v>
      </c>
      <c r="C43" s="76">
        <v>34</v>
      </c>
      <c r="D43" s="126" t="str">
        <f>IF(A43="","",INDEX(Nimet!$B$6:$B$230,A43))</f>
        <v>Roni Kantola</v>
      </c>
      <c r="E43" s="269" t="str">
        <f>IF(A43="","",INDEX(Nimet!$C$6:$C$230,A43))</f>
        <v>TuKa</v>
      </c>
      <c r="F43" s="83" t="s">
        <v>743</v>
      </c>
      <c r="G43" s="257" t="s">
        <v>743</v>
      </c>
    </row>
    <row r="45" spans="1:7" ht="27.75" customHeight="1">
      <c r="A45" s="252">
        <v>85</v>
      </c>
      <c r="B45" s="242" t="s">
        <v>149</v>
      </c>
      <c r="C45" s="243">
        <v>35</v>
      </c>
      <c r="D45" s="239" t="str">
        <f>IF(A45="","",INDEX(Nimet!$B$6:$B$230,A45))</f>
        <v>Kristian Palomaa</v>
      </c>
      <c r="E45" s="240" t="str">
        <f>IF(A45="","",INDEX(Nimet!$C$6:$C$230,A45))</f>
        <v>OPT-86</v>
      </c>
      <c r="F45" s="241" t="s">
        <v>174</v>
      </c>
      <c r="G45" s="407" t="s">
        <v>682</v>
      </c>
    </row>
    <row r="46" spans="1:7" ht="27.75" customHeight="1" thickBot="1">
      <c r="A46" s="252">
        <v>22</v>
      </c>
      <c r="B46" s="268" t="s">
        <v>478</v>
      </c>
      <c r="C46" s="76">
        <v>36</v>
      </c>
      <c r="D46" s="126" t="str">
        <f>IF(A46="","",INDEX(Nimet!$B$6:$B$230,A46))</f>
        <v>Markus Myllärinen</v>
      </c>
      <c r="E46" s="269" t="str">
        <f>IF(A46="","",INDEX(Nimet!$C$6:$C$230,A46))</f>
        <v>POR-83</v>
      </c>
      <c r="F46" s="83"/>
      <c r="G46" s="257" t="s">
        <v>744</v>
      </c>
    </row>
    <row r="48" spans="3:6" ht="27.75" customHeight="1">
      <c r="C48" s="121" t="s">
        <v>45</v>
      </c>
      <c r="F48" s="121"/>
    </row>
    <row r="49" spans="1:6" ht="27.75" customHeight="1">
      <c r="A49" s="252">
        <v>13</v>
      </c>
      <c r="B49" s="44"/>
      <c r="C49" s="403">
        <v>1</v>
      </c>
      <c r="D49" s="404" t="str">
        <f>IF(A49="","",INDEX(Nimet!$B$6:$B$230,A49))</f>
        <v>Juha Rossi</v>
      </c>
      <c r="E49" s="408" t="str">
        <f>IF(A49="","",INDEX(Nimet!$C$6:$C$230,A49))</f>
        <v>PT 75</v>
      </c>
      <c r="F49" s="99"/>
    </row>
    <row r="50" spans="1:6" ht="27.75" customHeight="1">
      <c r="A50" s="252">
        <v>40</v>
      </c>
      <c r="B50" s="44"/>
      <c r="C50" s="403">
        <v>2</v>
      </c>
      <c r="D50" s="404" t="str">
        <f>IF(A50="","",INDEX(Nimet!$B$6:$B$230,A50))</f>
        <v>Tero Tamminen</v>
      </c>
      <c r="E50" s="408" t="str">
        <f>IF(A50="","",INDEX(Nimet!$C$6:$C$230,A50))</f>
        <v>TIP-70</v>
      </c>
      <c r="F50" s="99"/>
    </row>
    <row r="51" spans="1:6" ht="27.75" customHeight="1">
      <c r="A51" s="252">
        <v>58</v>
      </c>
      <c r="B51" s="44"/>
      <c r="C51" s="403">
        <v>3</v>
      </c>
      <c r="D51" s="404" t="str">
        <f>IF(A51="","",INDEX(Nimet!$B$6:$B$230,A51))</f>
        <v>Anders Lundström</v>
      </c>
      <c r="E51" s="408" t="str">
        <f>IF(A51="","",INDEX(Nimet!$C$6:$C$230,A51))</f>
        <v>MBF</v>
      </c>
      <c r="F51" s="99"/>
    </row>
    <row r="52" spans="1:6" ht="27.75" customHeight="1">
      <c r="A52" s="252">
        <v>53</v>
      </c>
      <c r="B52" s="44"/>
      <c r="C52" s="403">
        <v>3</v>
      </c>
      <c r="D52" s="404" t="str">
        <f>IF(A52="","",INDEX(Nimet!$B$6:$B$230,A52))</f>
        <v>Jouni Nousiainen</v>
      </c>
      <c r="E52" s="408" t="str">
        <f>IF(A52="","",INDEX(Nimet!$C$6:$C$230,A52))</f>
        <v>KuPTS</v>
      </c>
      <c r="F52" s="99"/>
    </row>
    <row r="53" spans="1:6" ht="27.75" customHeight="1">
      <c r="A53" s="252">
        <v>50</v>
      </c>
      <c r="B53" s="44"/>
      <c r="C53" s="403">
        <v>5</v>
      </c>
      <c r="D53" s="404" t="str">
        <f>IF(A53="","",INDEX(Nimet!$B$6:$B$230,A53))</f>
        <v>Pertti Hella</v>
      </c>
      <c r="E53" s="408" t="str">
        <f>IF(A53="","",INDEX(Nimet!$C$6:$C$230,A53))</f>
        <v>KuPTS</v>
      </c>
      <c r="F53" s="99"/>
    </row>
    <row r="54" spans="1:6" ht="27.75" customHeight="1">
      <c r="A54" s="252">
        <v>37</v>
      </c>
      <c r="B54" s="44"/>
      <c r="C54" s="403">
        <v>5</v>
      </c>
      <c r="D54" s="404" t="str">
        <f>IF(A54="","",INDEX(Nimet!$B$6:$B$230,A54))</f>
        <v>Sami Pyykkö</v>
      </c>
      <c r="E54" s="408" t="str">
        <f>IF(A54="","",INDEX(Nimet!$C$6:$C$230,A54))</f>
        <v>LrTU</v>
      </c>
      <c r="F54" s="99"/>
    </row>
    <row r="55" spans="1:6" ht="27.75" customHeight="1">
      <c r="A55" s="252">
        <v>61</v>
      </c>
      <c r="B55" s="44"/>
      <c r="C55" s="403">
        <v>5</v>
      </c>
      <c r="D55" s="404" t="str">
        <f>IF(A55="","",INDEX(Nimet!$B$6:$B$230,A55))</f>
        <v>Miikka  O'Connor</v>
      </c>
      <c r="E55" s="408" t="str">
        <f>IF(A55="","",INDEX(Nimet!$C$6:$C$230,A55))</f>
        <v>MBF</v>
      </c>
      <c r="F55" s="99"/>
    </row>
    <row r="56" spans="1:6" ht="27.75" customHeight="1">
      <c r="A56" s="252">
        <v>78</v>
      </c>
      <c r="B56" s="44"/>
      <c r="C56" s="403">
        <v>5</v>
      </c>
      <c r="D56" s="404" t="str">
        <f>IF(A56="","",INDEX(Nimet!$B$6:$B$230,A56))</f>
        <v>Juha Rimpiläinen</v>
      </c>
      <c r="E56" s="408" t="str">
        <f>IF(A56="","",INDEX(Nimet!$C$6:$C$230,A56))</f>
        <v>Grani Pingis</v>
      </c>
      <c r="F56" s="99"/>
    </row>
    <row r="58" ht="27.75" customHeight="1">
      <c r="C58" s="121" t="s">
        <v>832</v>
      </c>
    </row>
    <row r="59" ht="27.75" customHeight="1">
      <c r="C59" s="121" t="s">
        <v>833</v>
      </c>
    </row>
  </sheetData>
  <mergeCells count="3">
    <mergeCell ref="E1:F1"/>
    <mergeCell ref="E2:F2"/>
    <mergeCell ref="E3:F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zoomScale="75" zoomScaleNormal="75" workbookViewId="0" topLeftCell="A1">
      <selection activeCell="P20" sqref="P20"/>
    </sheetView>
  </sheetViews>
  <sheetFormatPr defaultColWidth="9.140625" defaultRowHeight="19.5" customHeight="1"/>
  <cols>
    <col min="1" max="1" width="5.28125" style="3" customWidth="1"/>
    <col min="2" max="2" width="4.8515625" style="19" customWidth="1"/>
    <col min="3" max="3" width="5.421875" style="19" customWidth="1"/>
    <col min="4" max="4" width="28.28125" style="3" customWidth="1"/>
    <col min="5" max="5" width="12.8515625" style="3" customWidth="1"/>
    <col min="6" max="9" width="18.421875" style="19" customWidth="1"/>
    <col min="10" max="16384" width="9.140625" style="3" customWidth="1"/>
  </cols>
  <sheetData>
    <row r="1" spans="2:9" s="91" customFormat="1" ht="24.75" customHeight="1">
      <c r="B1" s="92"/>
      <c r="C1" s="92"/>
      <c r="D1" s="147" t="s">
        <v>166</v>
      </c>
      <c r="E1" s="496" t="str">
        <f>IF(Nimet!C1="","",Nimet!C1)</f>
        <v>PT 75 Kansalliset</v>
      </c>
      <c r="F1" s="497"/>
      <c r="G1" s="92"/>
      <c r="H1" s="92"/>
      <c r="I1" s="92"/>
    </row>
    <row r="2" spans="2:10" s="91" customFormat="1" ht="24.75" customHeight="1">
      <c r="B2" s="93"/>
      <c r="C2" s="93"/>
      <c r="D2" s="394" t="s">
        <v>167</v>
      </c>
      <c r="E2" s="496" t="s">
        <v>236</v>
      </c>
      <c r="F2" s="497"/>
      <c r="G2" s="94"/>
      <c r="H2" s="94"/>
      <c r="I2" s="94"/>
      <c r="J2" s="95"/>
    </row>
    <row r="3" spans="2:10" s="91" customFormat="1" ht="24.75" customHeight="1">
      <c r="B3" s="93"/>
      <c r="C3" s="93"/>
      <c r="D3" s="395" t="s">
        <v>229</v>
      </c>
      <c r="E3" s="496" t="s">
        <v>237</v>
      </c>
      <c r="F3" s="497"/>
      <c r="G3" s="96"/>
      <c r="H3" s="96"/>
      <c r="I3" s="96"/>
      <c r="J3" s="95"/>
    </row>
    <row r="4" spans="2:10" ht="24.75" customHeight="1" thickBot="1">
      <c r="B4" s="11"/>
      <c r="C4" s="11"/>
      <c r="D4" s="12"/>
      <c r="E4" s="12"/>
      <c r="F4" s="13"/>
      <c r="G4" s="13"/>
      <c r="H4" s="13"/>
      <c r="I4" s="13"/>
      <c r="J4" s="14"/>
    </row>
    <row r="5" spans="1:11" ht="30" customHeight="1">
      <c r="A5" s="56">
        <v>34</v>
      </c>
      <c r="B5" s="15"/>
      <c r="C5" s="73">
        <v>1</v>
      </c>
      <c r="D5" s="86" t="str">
        <f>IF(A5="","",INDEX(Nimet!$B$6:$B$230,A5))</f>
        <v>Kai Merimaa</v>
      </c>
      <c r="E5" s="34" t="str">
        <f>IF(A5="","",INDEX(Nimet!$C$6:$C$230,A5))</f>
        <v>Wega</v>
      </c>
      <c r="F5" s="255" t="s">
        <v>747</v>
      </c>
      <c r="G5" s="17"/>
      <c r="H5" s="17"/>
      <c r="I5" s="17"/>
      <c r="J5" s="103"/>
      <c r="K5" s="19"/>
    </row>
    <row r="6" spans="1:11" ht="30" customHeight="1" thickBot="1">
      <c r="A6" s="56">
        <v>17</v>
      </c>
      <c r="B6" s="20"/>
      <c r="C6" s="74">
        <v>1</v>
      </c>
      <c r="D6" s="21" t="str">
        <f>IF(A6="","",INDEX(Nimet!$B$6:$B$230,A6))</f>
        <v>Simo Turunen</v>
      </c>
      <c r="E6" s="22" t="str">
        <f>IF(A6="","",INDEX(Nimet!$C$6:$C$230,A6))</f>
        <v>PT 75</v>
      </c>
      <c r="F6" s="79" t="s">
        <v>748</v>
      </c>
      <c r="G6" s="255" t="s">
        <v>747</v>
      </c>
      <c r="H6" s="17"/>
      <c r="I6" s="17"/>
      <c r="J6" s="18"/>
      <c r="K6" s="19"/>
    </row>
    <row r="7" spans="1:11" ht="30" customHeight="1">
      <c r="A7" s="56">
        <v>54</v>
      </c>
      <c r="B7" s="25"/>
      <c r="C7" s="75">
        <v>3</v>
      </c>
      <c r="D7" s="87" t="str">
        <f>IF(A7="","",INDEX(Nimet!$B$6:$B$230,A7))</f>
        <v>Pekka Niskanen</v>
      </c>
      <c r="E7" s="37" t="str">
        <f>IF(A7="","",INDEX(Nimet!$C$6:$C$230,A7))</f>
        <v>KuPTS</v>
      </c>
      <c r="F7" s="265" t="s">
        <v>11</v>
      </c>
      <c r="G7" s="79" t="s">
        <v>750</v>
      </c>
      <c r="H7" s="29"/>
      <c r="I7" s="17"/>
      <c r="J7" s="18"/>
      <c r="K7" s="19"/>
    </row>
    <row r="8" spans="1:11" ht="30" customHeight="1" thickBot="1">
      <c r="A8" s="56">
        <v>3</v>
      </c>
      <c r="B8" s="30"/>
      <c r="C8" s="76">
        <v>4</v>
      </c>
      <c r="D8" s="106" t="str">
        <f>IF(A8="","",INDEX(Nimet!$B$6:$B$230,A8))</f>
        <v>Jyri Valtakoski</v>
      </c>
      <c r="E8" s="40" t="str">
        <f>IF(A8="","",INDEX(Nimet!$C$6:$C$230,A8))</f>
        <v>PT 75</v>
      </c>
      <c r="F8" s="77" t="s">
        <v>749</v>
      </c>
      <c r="G8" s="29"/>
      <c r="H8" s="72" t="s">
        <v>9</v>
      </c>
      <c r="I8" s="17"/>
      <c r="J8" s="18"/>
      <c r="K8" s="19"/>
    </row>
    <row r="9" spans="1:11" ht="30" customHeight="1">
      <c r="A9" s="56">
        <v>81</v>
      </c>
      <c r="B9" s="15"/>
      <c r="C9" s="73">
        <v>5</v>
      </c>
      <c r="D9" s="139" t="str">
        <f>IF(A9="","",INDEX(Nimet!$B$6:$B$230,A9))</f>
        <v>Juhani Kujanpää</v>
      </c>
      <c r="E9" s="34" t="str">
        <f>IF(A9="","",INDEX(Nimet!$C$6:$C$230,A9))</f>
        <v>HP</v>
      </c>
      <c r="F9" s="255" t="s">
        <v>96</v>
      </c>
      <c r="G9" s="28"/>
      <c r="H9" s="266" t="s">
        <v>754</v>
      </c>
      <c r="I9" s="17"/>
      <c r="J9" s="18"/>
      <c r="K9" s="19"/>
    </row>
    <row r="10" spans="1:11" ht="30" customHeight="1" thickBot="1">
      <c r="A10" s="56">
        <v>24</v>
      </c>
      <c r="B10" s="20"/>
      <c r="C10" s="74">
        <v>6</v>
      </c>
      <c r="D10" s="21" t="str">
        <f>IF(A10="","",INDEX(Nimet!$B$6:$B$230,A10))</f>
        <v>Paavo Hänninen</v>
      </c>
      <c r="E10" s="22" t="str">
        <f>IF(A10="","",INDEX(Nimet!$C$6:$C$230,A10))</f>
        <v>POR-83</v>
      </c>
      <c r="F10" s="79" t="s">
        <v>751</v>
      </c>
      <c r="G10" s="265" t="s">
        <v>9</v>
      </c>
      <c r="H10" s="28"/>
      <c r="I10" s="17"/>
      <c r="J10" s="18"/>
      <c r="K10" s="19"/>
    </row>
    <row r="11" spans="1:11" ht="30" customHeight="1">
      <c r="A11" s="56">
        <v>7</v>
      </c>
      <c r="B11" s="25"/>
      <c r="C11" s="75">
        <v>7</v>
      </c>
      <c r="D11" s="87" t="str">
        <f>IF(A11="","",INDEX(Nimet!$B$6:$B$230,A11))</f>
        <v>Pertti Virta</v>
      </c>
      <c r="E11" s="37" t="str">
        <f>IF(A11="","",INDEX(Nimet!$C$6:$C$230,A11))</f>
        <v>PT 75</v>
      </c>
      <c r="F11" s="265" t="s">
        <v>9</v>
      </c>
      <c r="G11" s="255" t="s">
        <v>753</v>
      </c>
      <c r="H11" s="28"/>
      <c r="I11" s="17"/>
      <c r="J11" s="18"/>
      <c r="K11" s="19"/>
    </row>
    <row r="12" spans="1:11" ht="30" customHeight="1" thickBot="1">
      <c r="A12" s="56">
        <v>70</v>
      </c>
      <c r="B12" s="30"/>
      <c r="C12" s="76">
        <v>8</v>
      </c>
      <c r="D12" s="149" t="str">
        <f>IF(A12="","",INDEX(Nimet!$B$6:$B$230,A12))</f>
        <v>Asko  Rasinen </v>
      </c>
      <c r="E12" s="40" t="str">
        <f>IF(A12="","",INDEX(Nimet!$C$6:$C$230,A12))</f>
        <v>HeKa</v>
      </c>
      <c r="F12" s="77" t="s">
        <v>752</v>
      </c>
      <c r="G12" s="29"/>
      <c r="H12" s="28"/>
      <c r="I12" s="72" t="s">
        <v>836</v>
      </c>
      <c r="J12" s="18"/>
      <c r="K12" s="19"/>
    </row>
    <row r="13" spans="1:11" ht="30" customHeight="1" thickBot="1">
      <c r="A13" s="57"/>
      <c r="B13" s="58"/>
      <c r="C13" s="58"/>
      <c r="D13" s="59"/>
      <c r="E13" s="59"/>
      <c r="F13" s="17"/>
      <c r="G13" s="17"/>
      <c r="H13" s="28"/>
      <c r="I13" s="140" t="s">
        <v>837</v>
      </c>
      <c r="J13" s="80"/>
      <c r="K13" s="19"/>
    </row>
    <row r="14" spans="1:11" ht="30" customHeight="1">
      <c r="A14" s="56">
        <v>44</v>
      </c>
      <c r="B14" s="15"/>
      <c r="C14" s="73">
        <v>9</v>
      </c>
      <c r="D14" s="88" t="str">
        <f>IF(A14="","",INDEX(Nimet!$B$6:$B$230,A14))</f>
        <v>Veikko Koskinen</v>
      </c>
      <c r="E14" s="34" t="str">
        <f>IF(A14="","",INDEX(Nimet!$C$6:$C$230,A14))</f>
        <v>HaTe</v>
      </c>
      <c r="F14" s="255" t="s">
        <v>756</v>
      </c>
      <c r="G14" s="17"/>
      <c r="H14" s="29"/>
      <c r="I14" s="107"/>
      <c r="J14" s="18"/>
      <c r="K14" s="19"/>
    </row>
    <row r="15" spans="1:11" ht="30" customHeight="1" thickBot="1">
      <c r="A15" s="56">
        <v>83</v>
      </c>
      <c r="B15" s="20"/>
      <c r="C15" s="74">
        <v>10</v>
      </c>
      <c r="D15" s="21" t="str">
        <f>IF(A15="","",INDEX(Nimet!$B$6:$B$230,A15))</f>
        <v>Kai Tammela</v>
      </c>
      <c r="E15" s="22" t="str">
        <f>IF(A15="","",INDEX(Nimet!$C$6:$C$230,A15))</f>
        <v>HP</v>
      </c>
      <c r="F15" s="79" t="s">
        <v>757</v>
      </c>
      <c r="G15" s="262" t="s">
        <v>760</v>
      </c>
      <c r="H15" s="28"/>
      <c r="I15" s="29"/>
      <c r="J15" s="18"/>
      <c r="K15" s="19"/>
    </row>
    <row r="16" spans="1:11" ht="30" customHeight="1">
      <c r="A16" s="56">
        <v>11</v>
      </c>
      <c r="B16" s="25"/>
      <c r="C16" s="75">
        <v>11</v>
      </c>
      <c r="D16" s="148" t="str">
        <f>IF(A16="","",INDEX(Nimet!$B$6:$B$230,A16))</f>
        <v>Ingvar Söderström</v>
      </c>
      <c r="E16" s="37" t="str">
        <f>IF(A16="","",INDEX(Nimet!$C$6:$C$230,A16))</f>
        <v>PT 75</v>
      </c>
      <c r="F16" s="265" t="s">
        <v>758</v>
      </c>
      <c r="G16" s="79" t="s">
        <v>761</v>
      </c>
      <c r="H16" s="28"/>
      <c r="I16" s="29"/>
      <c r="J16" s="18"/>
      <c r="K16" s="19"/>
    </row>
    <row r="17" spans="1:11" ht="30" customHeight="1" thickBot="1">
      <c r="A17" s="56">
        <v>38</v>
      </c>
      <c r="B17" s="30"/>
      <c r="C17" s="76">
        <v>12</v>
      </c>
      <c r="D17" s="149" t="str">
        <f>IF(A17="","",INDEX(Nimet!$B$6:$B$230,A17))</f>
        <v>Hannu Uusikivi</v>
      </c>
      <c r="E17" s="40" t="str">
        <f>IF(A17="","",INDEX(Nimet!$C$6:$C$230,A17))</f>
        <v>PTS-60</v>
      </c>
      <c r="F17" s="77" t="s">
        <v>759</v>
      </c>
      <c r="G17" s="29"/>
      <c r="H17" s="265" t="s">
        <v>94</v>
      </c>
      <c r="I17" s="29"/>
      <c r="J17" s="18"/>
      <c r="K17" s="19"/>
    </row>
    <row r="18" spans="1:11" ht="30" customHeight="1">
      <c r="A18" s="56">
        <v>39</v>
      </c>
      <c r="B18" s="15"/>
      <c r="C18" s="73">
        <v>13</v>
      </c>
      <c r="D18" s="86" t="str">
        <f>IF(A18="","",INDEX(Nimet!$B$6:$B$230,A18))</f>
        <v>Pertti Mäkinen </v>
      </c>
      <c r="E18" s="34" t="str">
        <f>IF(A18="","",INDEX(Nimet!$C$6:$C$230,A18))</f>
        <v>TIP-70</v>
      </c>
      <c r="F18" s="255" t="s">
        <v>762</v>
      </c>
      <c r="G18" s="28"/>
      <c r="H18" s="77" t="s">
        <v>835</v>
      </c>
      <c r="I18" s="29"/>
      <c r="J18" s="18"/>
      <c r="K18" s="19"/>
    </row>
    <row r="19" spans="1:11" ht="30" customHeight="1" thickBot="1">
      <c r="A19" s="56">
        <v>4</v>
      </c>
      <c r="B19" s="20"/>
      <c r="C19" s="74">
        <v>14</v>
      </c>
      <c r="D19" s="21" t="str">
        <f>IF(A19="","",INDEX(Nimet!$B$6:$B$230,A19))</f>
        <v>Yrjö Kerttula</v>
      </c>
      <c r="E19" s="22" t="str">
        <f>IF(A19="","",INDEX(Nimet!$C$6:$C$230,A19))</f>
        <v>PT 75</v>
      </c>
      <c r="F19" s="79" t="s">
        <v>763</v>
      </c>
      <c r="G19" s="270" t="s">
        <v>94</v>
      </c>
      <c r="H19" s="29"/>
      <c r="I19" s="29"/>
      <c r="J19" s="18"/>
      <c r="K19" s="19"/>
    </row>
    <row r="20" spans="1:11" ht="30" customHeight="1">
      <c r="A20" s="56">
        <v>55</v>
      </c>
      <c r="B20" s="25"/>
      <c r="C20" s="75">
        <v>15</v>
      </c>
      <c r="D20" s="87" t="str">
        <f>IF(A20="","",INDEX(Nimet!$B$6:$B$230,A20))</f>
        <v>Teuvo Hytönen</v>
      </c>
      <c r="E20" s="37" t="str">
        <f>IF(A20="","",INDEX(Nimet!$C$6:$C$230,A20))</f>
        <v>KuPTS</v>
      </c>
      <c r="F20" s="265" t="s">
        <v>755</v>
      </c>
      <c r="G20" s="60" t="s">
        <v>834</v>
      </c>
      <c r="H20" s="29"/>
      <c r="I20" s="29"/>
      <c r="J20" s="18"/>
      <c r="K20" s="19"/>
    </row>
    <row r="21" spans="1:11" ht="30" customHeight="1" thickBot="1">
      <c r="A21" s="56">
        <v>2</v>
      </c>
      <c r="B21" s="30"/>
      <c r="C21" s="76">
        <v>16</v>
      </c>
      <c r="D21" s="149" t="str">
        <f>IF(A21="","",INDEX(Nimet!$B$6:$B$230,A21))</f>
        <v>Veikko Holm</v>
      </c>
      <c r="E21" s="40" t="str">
        <f>IF(A21="","",INDEX(Nimet!$C$6:$C$230,A21))</f>
        <v>PT 75</v>
      </c>
      <c r="F21" s="77" t="s">
        <v>764</v>
      </c>
      <c r="G21" s="29"/>
      <c r="H21" s="29"/>
      <c r="I21" s="29"/>
      <c r="J21" s="42"/>
      <c r="K21" s="19"/>
    </row>
    <row r="22" spans="2:11" ht="24.75" customHeight="1">
      <c r="B22" s="141"/>
      <c r="C22" s="141"/>
      <c r="D22" s="141"/>
      <c r="E22" s="141"/>
      <c r="F22" s="43"/>
      <c r="G22" s="10"/>
      <c r="H22" s="32"/>
      <c r="I22" s="32"/>
      <c r="J22" s="18"/>
      <c r="K22" s="19"/>
    </row>
    <row r="23" spans="1:5" ht="24.75" customHeight="1">
      <c r="A23" s="245"/>
      <c r="B23" s="257"/>
      <c r="C23" s="121" t="s">
        <v>45</v>
      </c>
      <c r="D23" s="132"/>
      <c r="E23" s="97"/>
    </row>
    <row r="24" spans="1:5" ht="24.75" customHeight="1">
      <c r="A24" s="252">
        <v>2</v>
      </c>
      <c r="B24" s="44"/>
      <c r="C24" s="403">
        <v>1</v>
      </c>
      <c r="D24" s="404" t="str">
        <f>IF(A24="","",INDEX(Nimet!$B$6:$B$230,A24))</f>
        <v>Veikko Holm</v>
      </c>
      <c r="E24" s="408" t="str">
        <f>IF(A24="","",INDEX(Nimet!$C$6:$C$230,A24))</f>
        <v>PT 75</v>
      </c>
    </row>
    <row r="25" spans="1:5" ht="24.75" customHeight="1">
      <c r="A25" s="252">
        <v>70</v>
      </c>
      <c r="B25" s="44"/>
      <c r="C25" s="403">
        <v>2</v>
      </c>
      <c r="D25" s="404" t="str">
        <f>IF(A25="","",INDEX(Nimet!$B$6:$B$230,A25))</f>
        <v>Asko  Rasinen </v>
      </c>
      <c r="E25" s="408" t="str">
        <f>IF(A25="","",INDEX(Nimet!$C$6:$C$230,A25))</f>
        <v>HeKa</v>
      </c>
    </row>
    <row r="26" spans="1:5" ht="24.75" customHeight="1">
      <c r="A26" s="252">
        <v>34</v>
      </c>
      <c r="B26" s="44"/>
      <c r="C26" s="403">
        <v>3</v>
      </c>
      <c r="D26" s="404" t="str">
        <f>IF(A26="","",INDEX(Nimet!$B$6:$B$230,A26))</f>
        <v>Kai Merimaa</v>
      </c>
      <c r="E26" s="408" t="str">
        <f>IF(A26="","",INDEX(Nimet!$C$6:$C$230,A26))</f>
        <v>Wega</v>
      </c>
    </row>
    <row r="27" spans="1:5" ht="24.75" customHeight="1">
      <c r="A27" s="252">
        <v>38</v>
      </c>
      <c r="B27" s="44"/>
      <c r="C27" s="403">
        <v>3</v>
      </c>
      <c r="D27" s="404" t="str">
        <f>IF(A27="","",INDEX(Nimet!$B$6:$B$230,A27))</f>
        <v>Hannu Uusikivi</v>
      </c>
      <c r="E27" s="408" t="str">
        <f>IF(A27="","",INDEX(Nimet!$C$6:$C$230,A27))</f>
        <v>PTS-60</v>
      </c>
    </row>
    <row r="28" spans="1:5" ht="24.75" customHeight="1">
      <c r="A28" s="252">
        <v>54</v>
      </c>
      <c r="B28" s="44"/>
      <c r="C28" s="403">
        <v>5</v>
      </c>
      <c r="D28" s="404" t="str">
        <f>IF(A28="","",INDEX(Nimet!$B$6:$B$230,A28))</f>
        <v>Pekka Niskanen</v>
      </c>
      <c r="E28" s="408" t="str">
        <f>IF(A28="","",INDEX(Nimet!$C$6:$C$230,A28))</f>
        <v>KuPTS</v>
      </c>
    </row>
    <row r="29" spans="1:5" ht="24.75" customHeight="1">
      <c r="A29" s="252">
        <v>81</v>
      </c>
      <c r="B29" s="44"/>
      <c r="C29" s="403">
        <v>5</v>
      </c>
      <c r="D29" s="404" t="str">
        <f>IF(A29="","",INDEX(Nimet!$B$6:$B$230,A29))</f>
        <v>Juhani Kujanpää</v>
      </c>
      <c r="E29" s="408" t="str">
        <f>IF(A29="","",INDEX(Nimet!$C$6:$C$230,A29))</f>
        <v>HP</v>
      </c>
    </row>
    <row r="30" spans="1:5" ht="24.75" customHeight="1">
      <c r="A30" s="252">
        <v>83</v>
      </c>
      <c r="B30" s="44"/>
      <c r="C30" s="403">
        <v>5</v>
      </c>
      <c r="D30" s="404" t="str">
        <f>IF(A30="","",INDEX(Nimet!$B$6:$B$230,A30))</f>
        <v>Kai Tammela</v>
      </c>
      <c r="E30" s="408" t="str">
        <f>IF(A30="","",INDEX(Nimet!$C$6:$C$230,A30))</f>
        <v>HP</v>
      </c>
    </row>
    <row r="31" spans="1:5" ht="19.5" customHeight="1">
      <c r="A31" s="252">
        <v>39</v>
      </c>
      <c r="B31" s="44"/>
      <c r="C31" s="403">
        <v>5</v>
      </c>
      <c r="D31" s="404" t="str">
        <f>IF(A31="","",INDEX(Nimet!$B$6:$B$230,A31))</f>
        <v>Pertti Mäkinen </v>
      </c>
      <c r="E31" s="408" t="str">
        <f>IF(A31="","",INDEX(Nimet!$C$6:$C$230,A31))</f>
        <v>TIP-70</v>
      </c>
    </row>
  </sheetData>
  <mergeCells count="3">
    <mergeCell ref="E1:F1"/>
    <mergeCell ref="E2:F2"/>
    <mergeCell ref="E3:F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6"/>
  <ignoredErrors>
    <ignoredError sqref="E3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GridLines="0" zoomScale="70" zoomScaleNormal="70" workbookViewId="0" topLeftCell="A1">
      <selection activeCell="D42" sqref="D42"/>
    </sheetView>
  </sheetViews>
  <sheetFormatPr defaultColWidth="9.140625" defaultRowHeight="27.75" customHeight="1"/>
  <cols>
    <col min="1" max="1" width="5.28125" style="237" customWidth="1"/>
    <col min="2" max="2" width="4.00390625" style="19" customWidth="1"/>
    <col min="3" max="3" width="5.8515625" style="19" customWidth="1"/>
    <col min="4" max="4" width="39.7109375" style="132" customWidth="1"/>
    <col min="5" max="5" width="12.8515625" style="46" customWidth="1"/>
    <col min="6" max="9" width="18.421875" style="19" customWidth="1"/>
    <col min="10" max="10" width="13.7109375" style="237" customWidth="1"/>
    <col min="11" max="16384" width="9.140625" style="237" customWidth="1"/>
  </cols>
  <sheetData>
    <row r="1" spans="2:9" s="97" customFormat="1" ht="27.75" customHeight="1">
      <c r="B1" s="98"/>
      <c r="C1" s="98"/>
      <c r="D1" s="120" t="s">
        <v>166</v>
      </c>
      <c r="E1" s="496" t="str">
        <f>IF(Nimet!C1="","",Nimet!C1)</f>
        <v>PT 75 Kansalliset</v>
      </c>
      <c r="F1" s="497"/>
      <c r="G1" s="98"/>
      <c r="H1" s="98"/>
      <c r="I1" s="98"/>
    </row>
    <row r="2" spans="2:10" s="97" customFormat="1" ht="27.75" customHeight="1">
      <c r="B2" s="99"/>
      <c r="C2" s="99"/>
      <c r="D2" s="121" t="s">
        <v>167</v>
      </c>
      <c r="E2" s="496" t="s">
        <v>547</v>
      </c>
      <c r="F2" s="497"/>
      <c r="G2" s="100"/>
      <c r="H2" s="100"/>
      <c r="I2" s="100"/>
      <c r="J2" s="101"/>
    </row>
    <row r="3" spans="2:10" s="97" customFormat="1" ht="27.75" customHeight="1">
      <c r="B3" s="99"/>
      <c r="C3" s="99"/>
      <c r="D3" s="121" t="s">
        <v>168</v>
      </c>
      <c r="E3" s="498" t="s">
        <v>473</v>
      </c>
      <c r="F3" s="499"/>
      <c r="G3" s="102"/>
      <c r="H3" s="102"/>
      <c r="I3" s="102"/>
      <c r="J3" s="101"/>
    </row>
    <row r="4" spans="2:10" ht="27.75" customHeight="1" thickBot="1">
      <c r="B4" s="11"/>
      <c r="C4" s="11"/>
      <c r="D4" s="122"/>
      <c r="E4" s="12"/>
      <c r="F4" s="13"/>
      <c r="G4" s="13"/>
      <c r="H4" s="13"/>
      <c r="I4" s="13"/>
      <c r="J4" s="14"/>
    </row>
    <row r="5" spans="1:11" ht="27.75" customHeight="1">
      <c r="A5" s="56">
        <v>50</v>
      </c>
      <c r="B5" s="253" t="s">
        <v>479</v>
      </c>
      <c r="C5" s="73">
        <v>1</v>
      </c>
      <c r="D5" s="123" t="str">
        <f>IF(A5="","",INDEX(Nimet!$B$6:$B$230,A5))</f>
        <v>Pertti Hella</v>
      </c>
      <c r="E5" s="34" t="str">
        <f>IF(A5="","",INDEX(Nimet!$C$6:$C$230,A5))</f>
        <v>KuPTS</v>
      </c>
      <c r="F5" s="72"/>
      <c r="G5" s="17"/>
      <c r="H5" s="17"/>
      <c r="I5" s="17"/>
      <c r="J5" s="18"/>
      <c r="K5" s="19"/>
    </row>
    <row r="6" spans="1:11" ht="27.75" customHeight="1" thickBot="1">
      <c r="A6" s="56"/>
      <c r="B6" s="20"/>
      <c r="C6" s="74">
        <v>2</v>
      </c>
      <c r="D6" s="124">
        <f>IF(A6="","",INDEX(Nimet!$B$6:$B$230,A6))</f>
      </c>
      <c r="E6" s="22">
        <f>IF(A6="","",INDEX(Nimet!$C$6:$C$230,A6))</f>
      </c>
      <c r="F6" s="81"/>
      <c r="G6" s="262" t="s">
        <v>756</v>
      </c>
      <c r="H6" s="17"/>
      <c r="I6" s="17"/>
      <c r="J6" s="18"/>
      <c r="K6" s="19"/>
    </row>
    <row r="7" spans="1:11" ht="27.75" customHeight="1">
      <c r="A7" s="56">
        <v>83</v>
      </c>
      <c r="B7" s="263" t="s">
        <v>480</v>
      </c>
      <c r="C7" s="75">
        <v>3</v>
      </c>
      <c r="D7" s="125" t="str">
        <f>IF(A7="","",INDEX(Nimet!$B$6:$B$230,A7))</f>
        <v>Kai Tammela</v>
      </c>
      <c r="E7" s="37" t="str">
        <f>IF(A7="","",INDEX(Nimet!$C$6:$C$230,A7))</f>
        <v>HP</v>
      </c>
      <c r="F7" s="265" t="s">
        <v>756</v>
      </c>
      <c r="G7" s="81" t="s">
        <v>839</v>
      </c>
      <c r="H7" s="29"/>
      <c r="I7" s="17"/>
      <c r="J7" s="18"/>
      <c r="K7" s="19"/>
    </row>
    <row r="8" spans="1:11" ht="27.75" customHeight="1" thickBot="1">
      <c r="A8" s="56">
        <v>11</v>
      </c>
      <c r="B8" s="268" t="s">
        <v>478</v>
      </c>
      <c r="C8" s="76">
        <v>4</v>
      </c>
      <c r="D8" s="126" t="str">
        <f>IF(A8="","",INDEX(Nimet!$B$6:$B$230,A8))</f>
        <v>Ingvar Söderström</v>
      </c>
      <c r="E8" s="40" t="str">
        <f>IF(A8="","",INDEX(Nimet!$C$6:$C$230,A8))</f>
        <v>PT 75</v>
      </c>
      <c r="F8" s="255" t="s">
        <v>838</v>
      </c>
      <c r="G8" s="28"/>
      <c r="H8" s="72" t="s">
        <v>125</v>
      </c>
      <c r="I8" s="17"/>
      <c r="J8" s="18"/>
      <c r="K8" s="19"/>
    </row>
    <row r="9" spans="1:11" ht="27.75" customHeight="1">
      <c r="A9" s="56">
        <v>82</v>
      </c>
      <c r="B9" s="253" t="s">
        <v>481</v>
      </c>
      <c r="C9" s="73">
        <v>5</v>
      </c>
      <c r="D9" s="127" t="str">
        <f>IF(A9="","",INDEX(Nimet!$B$6:$B$230,A9))</f>
        <v>Vesa Haapasalo</v>
      </c>
      <c r="E9" s="34" t="str">
        <f>IF(A9="","",INDEX(Nimet!$C$6:$C$230,A9))</f>
        <v>HP</v>
      </c>
      <c r="F9" s="72" t="s">
        <v>125</v>
      </c>
      <c r="G9" s="28"/>
      <c r="H9" s="81" t="s">
        <v>843</v>
      </c>
      <c r="I9" s="17"/>
      <c r="J9" s="18"/>
      <c r="K9" s="19"/>
    </row>
    <row r="10" spans="1:11" ht="27.75" customHeight="1" thickBot="1">
      <c r="A10" s="56">
        <v>85</v>
      </c>
      <c r="B10" s="258" t="s">
        <v>478</v>
      </c>
      <c r="C10" s="74">
        <v>6</v>
      </c>
      <c r="D10" s="124" t="str">
        <f>IF(A10="","",INDEX(Nimet!$B$6:$B$230,A10))</f>
        <v>Kristian Palomaa</v>
      </c>
      <c r="E10" s="22" t="str">
        <f>IF(A10="","",INDEX(Nimet!$C$6:$C$230,A10))</f>
        <v>OPT-86</v>
      </c>
      <c r="F10" s="81" t="s">
        <v>841</v>
      </c>
      <c r="G10" s="270" t="s">
        <v>840</v>
      </c>
      <c r="H10" s="28"/>
      <c r="I10" s="17"/>
      <c r="J10" s="18"/>
      <c r="K10" s="19"/>
    </row>
    <row r="11" spans="1:11" ht="27.75" customHeight="1">
      <c r="A11" s="56"/>
      <c r="B11" s="25"/>
      <c r="C11" s="75">
        <v>7</v>
      </c>
      <c r="D11" s="128">
        <f>IF(A11="","",INDEX(Nimet!$B$6:$B$230,A11))</f>
      </c>
      <c r="E11" s="37">
        <f>IF(A11="","",INDEX(Nimet!$C$6:$C$230,A11))</f>
      </c>
      <c r="F11" s="27"/>
      <c r="G11" s="82" t="s">
        <v>842</v>
      </c>
      <c r="H11" s="28"/>
      <c r="I11" s="17"/>
      <c r="J11" s="18"/>
      <c r="K11" s="19"/>
    </row>
    <row r="12" spans="1:11" ht="27.75" customHeight="1" thickBot="1">
      <c r="A12" s="56">
        <v>4</v>
      </c>
      <c r="B12" s="268" t="s">
        <v>482</v>
      </c>
      <c r="C12" s="76">
        <v>8</v>
      </c>
      <c r="D12" s="126" t="str">
        <f>IF(A12="","",INDEX(Nimet!$B$6:$B$230,A12))</f>
        <v>Yrjö Kerttula</v>
      </c>
      <c r="E12" s="40" t="str">
        <f>IF(A12="","",INDEX(Nimet!$C$6:$C$230,A12))</f>
        <v>PT 75</v>
      </c>
      <c r="F12" s="17"/>
      <c r="G12" s="17"/>
      <c r="H12" s="28"/>
      <c r="I12" s="262" t="s">
        <v>845</v>
      </c>
      <c r="J12" s="18"/>
      <c r="K12" s="19"/>
    </row>
    <row r="13" spans="1:11" ht="27.75" customHeight="1" thickBot="1">
      <c r="A13" s="57"/>
      <c r="B13" s="58"/>
      <c r="C13" s="58"/>
      <c r="D13" s="129"/>
      <c r="E13" s="59"/>
      <c r="F13" s="17"/>
      <c r="G13" s="17"/>
      <c r="H13" s="28"/>
      <c r="I13" s="84" t="s">
        <v>847</v>
      </c>
      <c r="J13" s="18"/>
      <c r="K13" s="19"/>
    </row>
    <row r="14" spans="1:11" ht="27.75" customHeight="1">
      <c r="A14" s="56">
        <v>18</v>
      </c>
      <c r="B14" s="253" t="s">
        <v>481</v>
      </c>
      <c r="C14" s="73">
        <v>9</v>
      </c>
      <c r="D14" s="130" t="str">
        <f>IF(A14="","",INDEX(Nimet!$B$6:$B$230,A14))</f>
        <v>Joonatan  Laakso</v>
      </c>
      <c r="E14" s="34" t="str">
        <f>IF(A14="","",INDEX(Nimet!$C$6:$C$230,A14))</f>
        <v>PT 75</v>
      </c>
      <c r="F14" s="72"/>
      <c r="G14" s="17"/>
      <c r="H14" s="28"/>
      <c r="I14" s="28"/>
      <c r="J14" s="18"/>
      <c r="K14" s="19"/>
    </row>
    <row r="15" spans="1:11" ht="27.75" customHeight="1" thickBot="1">
      <c r="A15" s="56"/>
      <c r="B15" s="20"/>
      <c r="C15" s="74">
        <v>10</v>
      </c>
      <c r="D15" s="124">
        <f>IF(A15="","",INDEX(Nimet!$B$6:$B$230,A15))</f>
      </c>
      <c r="E15" s="22">
        <f>IF(A15="","",INDEX(Nimet!$C$6:$C$230,A15))</f>
      </c>
      <c r="F15" s="81"/>
      <c r="G15" s="262" t="s">
        <v>845</v>
      </c>
      <c r="H15" s="28"/>
      <c r="I15" s="28"/>
      <c r="J15" s="18"/>
      <c r="K15" s="19"/>
    </row>
    <row r="16" spans="1:11" ht="27.75" customHeight="1">
      <c r="A16" s="56"/>
      <c r="B16" s="263" t="s">
        <v>480</v>
      </c>
      <c r="C16" s="75">
        <v>11</v>
      </c>
      <c r="D16" s="128">
        <f>IF(A16="","",INDEX(Nimet!$B$6:$B$230,A16))</f>
      </c>
      <c r="E16" s="37">
        <f>IF(A16="","",INDEX(Nimet!$C$6:$C$230,A16))</f>
      </c>
      <c r="F16" s="27"/>
      <c r="G16" s="81" t="s">
        <v>844</v>
      </c>
      <c r="H16" s="28"/>
      <c r="I16" s="28"/>
      <c r="J16" s="18"/>
      <c r="K16" s="19"/>
    </row>
    <row r="17" spans="1:11" ht="27.75" customHeight="1" thickBot="1">
      <c r="A17" s="56">
        <v>73</v>
      </c>
      <c r="B17" s="268" t="s">
        <v>483</v>
      </c>
      <c r="C17" s="76">
        <v>12</v>
      </c>
      <c r="D17" s="126" t="str">
        <f>IF(A17="","",INDEX(Nimet!$B$6:$B$230,A17))</f>
        <v>Jari Ruuskanen</v>
      </c>
      <c r="E17" s="40" t="str">
        <f>IF(A17="","",INDEX(Nimet!$C$6:$C$230,A17))</f>
        <v>TuPy</v>
      </c>
      <c r="F17" s="61"/>
      <c r="G17" s="28"/>
      <c r="H17" s="265" t="s">
        <v>845</v>
      </c>
      <c r="I17" s="28"/>
      <c r="J17" s="18"/>
      <c r="K17" s="19"/>
    </row>
    <row r="18" spans="1:11" ht="27.75" customHeight="1">
      <c r="A18" s="56">
        <v>55</v>
      </c>
      <c r="B18" s="253" t="s">
        <v>483</v>
      </c>
      <c r="C18" s="73">
        <v>13</v>
      </c>
      <c r="D18" s="127" t="str">
        <f>IF(A18="","",INDEX(Nimet!$B$6:$B$230,A18))</f>
        <v>Teuvo Hytönen</v>
      </c>
      <c r="E18" s="34" t="str">
        <f>IF(A18="","",INDEX(Nimet!$C$6:$C$230,A18))</f>
        <v>KuPTS</v>
      </c>
      <c r="F18" s="72" t="s">
        <v>848</v>
      </c>
      <c r="G18" s="28"/>
      <c r="H18" s="83" t="s">
        <v>846</v>
      </c>
      <c r="I18" s="28"/>
      <c r="J18" s="18"/>
      <c r="K18" s="19"/>
    </row>
    <row r="19" spans="1:11" ht="27.75" customHeight="1" thickBot="1">
      <c r="A19" s="56">
        <v>80</v>
      </c>
      <c r="B19" s="258" t="s">
        <v>478</v>
      </c>
      <c r="C19" s="74">
        <v>14</v>
      </c>
      <c r="D19" s="124" t="str">
        <f>IF(A19="","",INDEX(Nimet!$B$6:$B$230,A19))</f>
        <v>Mika Kotoluoto</v>
      </c>
      <c r="E19" s="22" t="str">
        <f>IF(A19="","",INDEX(Nimet!$C$6:$C$230,A19))</f>
        <v>HP</v>
      </c>
      <c r="F19" s="81" t="s">
        <v>849</v>
      </c>
      <c r="G19" s="265" t="s">
        <v>848</v>
      </c>
      <c r="H19" s="29"/>
      <c r="I19" s="28"/>
      <c r="J19" s="18"/>
      <c r="K19" s="19"/>
    </row>
    <row r="20" spans="1:11" ht="27.75" customHeight="1">
      <c r="A20" s="56"/>
      <c r="B20" s="25"/>
      <c r="C20" s="75">
        <v>15</v>
      </c>
      <c r="D20" s="128">
        <f>IF(A20="","",INDEX(Nimet!$B$6:$B$230,A20))</f>
      </c>
      <c r="E20" s="37">
        <f>IF(A20="","",INDEX(Nimet!$C$6:$C$230,A20))</f>
      </c>
      <c r="F20" s="27"/>
      <c r="G20" s="82" t="s">
        <v>850</v>
      </c>
      <c r="H20" s="29"/>
      <c r="I20" s="28"/>
      <c r="J20" s="18"/>
      <c r="K20" s="19"/>
    </row>
    <row r="21" spans="1:11" ht="27.75" customHeight="1" thickBot="1">
      <c r="A21" s="56">
        <v>3</v>
      </c>
      <c r="B21" s="268" t="s">
        <v>478</v>
      </c>
      <c r="C21" s="76">
        <v>16</v>
      </c>
      <c r="D21" s="126" t="str">
        <f>IF(A21="","",INDEX(Nimet!$B$6:$B$230,A21))</f>
        <v>Jyri Valtakoski</v>
      </c>
      <c r="E21" s="40" t="str">
        <f>IF(A21="","",INDEX(Nimet!$C$6:$C$230,A21))</f>
        <v>PT 75</v>
      </c>
      <c r="F21" s="17"/>
      <c r="G21" s="17"/>
      <c r="H21" s="29"/>
      <c r="I21" s="266"/>
      <c r="J21" s="262" t="s">
        <v>845</v>
      </c>
      <c r="K21" s="19"/>
    </row>
    <row r="22" spans="1:11" ht="27.75" customHeight="1" thickBot="1">
      <c r="A22" s="57"/>
      <c r="B22" s="64"/>
      <c r="C22" s="64"/>
      <c r="D22" s="131"/>
      <c r="E22" s="64"/>
      <c r="F22" s="65"/>
      <c r="G22" s="17"/>
      <c r="H22" s="29"/>
      <c r="I22" s="81"/>
      <c r="J22" s="256" t="s">
        <v>107</v>
      </c>
      <c r="K22" s="19"/>
    </row>
    <row r="23" spans="1:11" ht="27.75" customHeight="1">
      <c r="A23" s="56">
        <v>81</v>
      </c>
      <c r="B23" s="253" t="s">
        <v>478</v>
      </c>
      <c r="C23" s="73">
        <v>17</v>
      </c>
      <c r="D23" s="130" t="str">
        <f>IF(A23="","",INDEX(Nimet!$B$6:$B$230,A23))</f>
        <v>Juhani Kujanpää</v>
      </c>
      <c r="E23" s="34" t="str">
        <f>IF(A23="","",INDEX(Nimet!$C$6:$C$230,A23))</f>
        <v>HP</v>
      </c>
      <c r="F23" s="255"/>
      <c r="G23" s="17"/>
      <c r="H23" s="17"/>
      <c r="I23" s="28"/>
      <c r="J23" s="18"/>
      <c r="K23" s="19"/>
    </row>
    <row r="24" spans="1:11" ht="27.75" customHeight="1" thickBot="1">
      <c r="A24" s="56"/>
      <c r="B24" s="20"/>
      <c r="C24" s="74">
        <v>18</v>
      </c>
      <c r="D24" s="124">
        <f>IF(A24="","",INDEX(Nimet!$B$6:$B$230,A24))</f>
      </c>
      <c r="E24" s="22">
        <f>IF(A24="","",INDEX(Nimet!$C$6:$C$230,A24))</f>
      </c>
      <c r="F24" s="23"/>
      <c r="G24" s="72" t="s">
        <v>96</v>
      </c>
      <c r="H24" s="17"/>
      <c r="I24" s="28"/>
      <c r="J24" s="18"/>
      <c r="K24" s="19"/>
    </row>
    <row r="25" spans="1:11" ht="27.75" customHeight="1">
      <c r="A25" s="56"/>
      <c r="B25" s="25"/>
      <c r="C25" s="75">
        <v>19</v>
      </c>
      <c r="D25" s="128">
        <f>IF(A25="","",INDEX(Nimet!$B$6:$B$230,A25))</f>
      </c>
      <c r="E25" s="37">
        <f>IF(A25="","",INDEX(Nimet!$C$6:$C$230,A25))</f>
      </c>
      <c r="F25" s="27"/>
      <c r="G25" s="81" t="s">
        <v>851</v>
      </c>
      <c r="H25" s="29"/>
      <c r="I25" s="28"/>
      <c r="J25" s="18"/>
      <c r="K25" s="19"/>
    </row>
    <row r="26" spans="1:11" ht="27.75" customHeight="1" thickBot="1">
      <c r="A26" s="56">
        <v>14</v>
      </c>
      <c r="B26" s="268" t="s">
        <v>481</v>
      </c>
      <c r="C26" s="76">
        <v>20</v>
      </c>
      <c r="D26" s="126" t="str">
        <f>IF(A26="","",INDEX(Nimet!$B$6:$B$230,A26))</f>
        <v>Juho Seppänen</v>
      </c>
      <c r="E26" s="40" t="str">
        <f>IF(A26="","",INDEX(Nimet!$C$6:$C$230,A26))</f>
        <v>PT 75</v>
      </c>
      <c r="F26" s="17"/>
      <c r="G26" s="28"/>
      <c r="H26" s="72" t="s">
        <v>384</v>
      </c>
      <c r="I26" s="28"/>
      <c r="J26" s="18"/>
      <c r="K26" s="19"/>
    </row>
    <row r="27" spans="1:11" ht="27.75" customHeight="1">
      <c r="A27" s="56">
        <v>84</v>
      </c>
      <c r="B27" s="253" t="s">
        <v>483</v>
      </c>
      <c r="C27" s="73">
        <v>21</v>
      </c>
      <c r="D27" s="127" t="str">
        <f>IF(A27="","",INDEX(Nimet!$B$6:$B$230,A27))</f>
        <v>Janne Röpelinen</v>
      </c>
      <c r="E27" s="34" t="str">
        <f>IF(A27="","",INDEX(Nimet!$C$6:$C$230,A27))</f>
        <v>OPT-86</v>
      </c>
      <c r="F27" s="255" t="s">
        <v>384</v>
      </c>
      <c r="G27" s="28"/>
      <c r="H27" s="81" t="s">
        <v>685</v>
      </c>
      <c r="I27" s="28"/>
      <c r="J27" s="18"/>
      <c r="K27" s="19"/>
    </row>
    <row r="28" spans="1:11" ht="27.75" customHeight="1" thickBot="1">
      <c r="A28" s="56">
        <v>65</v>
      </c>
      <c r="B28" s="258" t="s">
        <v>483</v>
      </c>
      <c r="C28" s="74">
        <v>22</v>
      </c>
      <c r="D28" s="124" t="str">
        <f>IF(A28="","",INDEX(Nimet!$B$6:$B$230,A28))</f>
        <v>Heikki Tanhua</v>
      </c>
      <c r="E28" s="22" t="str">
        <f>IF(A28="","",INDEX(Nimet!$C$6:$C$230,A28))</f>
        <v>LPTS</v>
      </c>
      <c r="F28" s="261" t="s">
        <v>684</v>
      </c>
      <c r="G28" s="265" t="s">
        <v>384</v>
      </c>
      <c r="H28" s="28"/>
      <c r="I28" s="28"/>
      <c r="J28" s="18"/>
      <c r="K28" s="19"/>
    </row>
    <row r="29" spans="1:11" ht="27.75" customHeight="1">
      <c r="A29" s="56"/>
      <c r="B29" s="25"/>
      <c r="C29" s="75">
        <v>23</v>
      </c>
      <c r="D29" s="128">
        <f>IF(A29="","",INDEX(Nimet!$B$6:$B$230,A29))</f>
      </c>
      <c r="E29" s="37">
        <f>IF(A29="","",INDEX(Nimet!$C$6:$C$230,A29))</f>
      </c>
      <c r="F29" s="27"/>
      <c r="G29" s="82" t="s">
        <v>113</v>
      </c>
      <c r="H29" s="28"/>
      <c r="I29" s="28"/>
      <c r="J29" s="18"/>
      <c r="K29" s="19"/>
    </row>
    <row r="30" spans="1:11" ht="27.75" customHeight="1" thickBot="1">
      <c r="A30" s="56"/>
      <c r="B30" s="268" t="s">
        <v>483</v>
      </c>
      <c r="C30" s="76">
        <v>24</v>
      </c>
      <c r="D30" s="126">
        <f>IF(A30="","",INDEX(Nimet!$B$6:$B$230,A30))</f>
      </c>
      <c r="E30" s="40">
        <f>IF(A30="","",INDEX(Nimet!$C$6:$C$230,A30))</f>
      </c>
      <c r="F30" s="17"/>
      <c r="G30" s="17"/>
      <c r="H30" s="28"/>
      <c r="I30" s="265" t="s">
        <v>184</v>
      </c>
      <c r="J30" s="18"/>
      <c r="K30" s="19"/>
    </row>
    <row r="31" spans="1:11" ht="27.75" customHeight="1" thickBot="1">
      <c r="A31" s="57"/>
      <c r="B31" s="11"/>
      <c r="C31" s="11"/>
      <c r="D31" s="129"/>
      <c r="E31" s="59"/>
      <c r="F31" s="17"/>
      <c r="G31" s="17"/>
      <c r="H31" s="28"/>
      <c r="I31" s="83" t="s">
        <v>692</v>
      </c>
      <c r="J31" s="18"/>
      <c r="K31" s="19"/>
    </row>
    <row r="32" spans="1:11" ht="27.75" customHeight="1">
      <c r="A32" s="56">
        <v>49</v>
      </c>
      <c r="B32" s="253" t="s">
        <v>479</v>
      </c>
      <c r="C32" s="73">
        <v>25</v>
      </c>
      <c r="D32" s="130" t="str">
        <f>IF(A32="","",INDEX(Nimet!$B$6:$B$230,A32))</f>
        <v>Ossi Hella</v>
      </c>
      <c r="E32" s="34" t="str">
        <f>IF(A32="","",INDEX(Nimet!$C$6:$C$230,A32))</f>
        <v>KuPTS</v>
      </c>
      <c r="F32" s="17"/>
      <c r="G32" s="17"/>
      <c r="H32" s="28"/>
      <c r="I32" s="29"/>
      <c r="J32" s="18"/>
      <c r="K32" s="19"/>
    </row>
    <row r="33" spans="1:11" ht="27.75" customHeight="1" thickBot="1">
      <c r="A33" s="56"/>
      <c r="B33" s="20"/>
      <c r="C33" s="74">
        <v>26</v>
      </c>
      <c r="D33" s="124">
        <f>IF(A33="","",INDEX(Nimet!$B$6:$B$230,A33))</f>
      </c>
      <c r="E33" s="22">
        <f>IF(A33="","",INDEX(Nimet!$C$6:$C$230,A33))</f>
      </c>
      <c r="F33" s="140"/>
      <c r="G33" s="72" t="s">
        <v>184</v>
      </c>
      <c r="H33" s="28"/>
      <c r="I33" s="29"/>
      <c r="J33" s="18"/>
      <c r="K33" s="19"/>
    </row>
    <row r="34" spans="1:11" ht="27.75" customHeight="1">
      <c r="A34" s="56">
        <v>9</v>
      </c>
      <c r="B34" s="263" t="s">
        <v>484</v>
      </c>
      <c r="C34" s="75">
        <v>27</v>
      </c>
      <c r="D34" s="128" t="str">
        <f>IF(A34="","",INDEX(Nimet!$B$6:$B$230,A34))</f>
        <v>Vesa  Välimäki</v>
      </c>
      <c r="E34" s="37" t="str">
        <f>IF(A34="","",INDEX(Nimet!$C$6:$C$230,A34))</f>
        <v>PT 75</v>
      </c>
      <c r="F34" s="265" t="s">
        <v>184</v>
      </c>
      <c r="G34" s="81" t="s">
        <v>687</v>
      </c>
      <c r="H34" s="28"/>
      <c r="I34" s="29"/>
      <c r="J34" s="18"/>
      <c r="K34" s="19"/>
    </row>
    <row r="35" spans="1:11" ht="27.75" customHeight="1" thickBot="1">
      <c r="A35" s="56">
        <v>66</v>
      </c>
      <c r="B35" s="268" t="s">
        <v>479</v>
      </c>
      <c r="C35" s="76">
        <v>28</v>
      </c>
      <c r="D35" s="126" t="str">
        <f>IF(A35="","",INDEX(Nimet!$B$6:$B$230,A35))</f>
        <v>Riku Autio </v>
      </c>
      <c r="E35" s="40" t="str">
        <f>IF(A35="","",INDEX(Nimet!$C$6:$C$230,A35))</f>
        <v>KoKa</v>
      </c>
      <c r="F35" s="255" t="s">
        <v>686</v>
      </c>
      <c r="G35" s="28"/>
      <c r="H35" s="265" t="s">
        <v>184</v>
      </c>
      <c r="I35" s="29"/>
      <c r="J35" s="18"/>
      <c r="K35" s="19"/>
    </row>
    <row r="36" spans="1:11" ht="27.75" customHeight="1">
      <c r="A36" s="56">
        <v>79</v>
      </c>
      <c r="B36" s="253" t="s">
        <v>481</v>
      </c>
      <c r="C36" s="73">
        <v>29</v>
      </c>
      <c r="D36" s="127" t="str">
        <f>IF(A36="","",INDEX(Nimet!$B$6:$B$230,A36))</f>
        <v>Ville Husu</v>
      </c>
      <c r="E36" s="34" t="str">
        <f>IF(A36="","",INDEX(Nimet!$C$6:$C$230,A36))</f>
        <v>HP</v>
      </c>
      <c r="F36" s="72" t="s">
        <v>688</v>
      </c>
      <c r="G36" s="28"/>
      <c r="H36" s="83" t="s">
        <v>691</v>
      </c>
      <c r="I36" s="29"/>
      <c r="J36" s="18"/>
      <c r="K36" s="19"/>
    </row>
    <row r="37" spans="1:11" ht="27.75" customHeight="1" thickBot="1">
      <c r="A37" s="56">
        <v>32</v>
      </c>
      <c r="B37" s="258" t="s">
        <v>481</v>
      </c>
      <c r="C37" s="74">
        <v>30</v>
      </c>
      <c r="D37" s="124" t="str">
        <f>IF(A37="","",INDEX(Nimet!$B$6:$B$230,A37))</f>
        <v>Henrik  Wennman</v>
      </c>
      <c r="E37" s="22" t="str">
        <f>IF(A37="","",INDEX(Nimet!$C$6:$C$230,A37))</f>
        <v>Vana</v>
      </c>
      <c r="F37" s="81" t="s">
        <v>689</v>
      </c>
      <c r="G37" s="270" t="s">
        <v>755</v>
      </c>
      <c r="H37" s="29"/>
      <c r="I37" s="29"/>
      <c r="J37" s="18"/>
      <c r="K37" s="19"/>
    </row>
    <row r="38" spans="1:11" ht="27.75" customHeight="1">
      <c r="A38" s="56"/>
      <c r="B38" s="25"/>
      <c r="C38" s="75">
        <v>31</v>
      </c>
      <c r="D38" s="128">
        <f>IF(A38="","",INDEX(Nimet!$B$6:$B$230,A38))</f>
      </c>
      <c r="E38" s="37">
        <f>IF(A38="","",INDEX(Nimet!$C$6:$C$230,A38))</f>
      </c>
      <c r="F38" s="66"/>
      <c r="G38" s="82" t="s">
        <v>690</v>
      </c>
      <c r="H38" s="29"/>
      <c r="I38" s="29"/>
      <c r="J38" s="18"/>
      <c r="K38" s="19"/>
    </row>
    <row r="39" spans="1:11" ht="27.75" customHeight="1" thickBot="1">
      <c r="A39" s="56">
        <v>2</v>
      </c>
      <c r="B39" s="268" t="s">
        <v>478</v>
      </c>
      <c r="C39" s="76">
        <v>32</v>
      </c>
      <c r="D39" s="126" t="str">
        <f>IF(A39="","",INDEX(Nimet!$B$6:$B$230,A39))</f>
        <v>Veikko Holm</v>
      </c>
      <c r="E39" s="40" t="str">
        <f>IF(A39="","",INDEX(Nimet!$C$6:$C$230,A39))</f>
        <v>PT 75</v>
      </c>
      <c r="F39" s="83"/>
      <c r="G39" s="67"/>
      <c r="H39" s="67"/>
      <c r="I39" s="67"/>
      <c r="J39" s="18"/>
      <c r="K39" s="19"/>
    </row>
    <row r="40" spans="2:11" ht="27.75" customHeight="1">
      <c r="B40" s="6"/>
      <c r="C40" s="6"/>
      <c r="F40" s="47"/>
      <c r="G40" s="47"/>
      <c r="H40" s="47"/>
      <c r="I40" s="47"/>
      <c r="J40" s="18"/>
      <c r="K40" s="19"/>
    </row>
    <row r="41" spans="1:5" ht="27.75" customHeight="1">
      <c r="A41" s="245"/>
      <c r="B41" s="257"/>
      <c r="C41" s="121" t="s">
        <v>45</v>
      </c>
      <c r="E41" s="275"/>
    </row>
    <row r="42" spans="1:5" ht="27.75" customHeight="1">
      <c r="A42" s="252">
        <v>73</v>
      </c>
      <c r="B42" s="44"/>
      <c r="C42" s="403">
        <v>1</v>
      </c>
      <c r="D42" s="404" t="str">
        <f>IF(A42="","",INDEX(Nimet!$B$6:$B$230,A42))</f>
        <v>Jari Ruuskanen</v>
      </c>
      <c r="E42" s="408" t="str">
        <f>IF(A42="","",INDEX(Nimet!$C$6:$C$230,A42))</f>
        <v>TuPy</v>
      </c>
    </row>
    <row r="43" spans="1:5" ht="27.75" customHeight="1">
      <c r="A43" s="252">
        <v>66</v>
      </c>
      <c r="B43" s="44"/>
      <c r="C43" s="403">
        <v>2</v>
      </c>
      <c r="D43" s="404" t="str">
        <f>IF(A43="","",INDEX(Nimet!$B$6:$B$230,A43))</f>
        <v>Riku Autio </v>
      </c>
      <c r="E43" s="408" t="str">
        <f>IF(A43="","",INDEX(Nimet!$C$6:$C$230,A43))</f>
        <v>KoKa</v>
      </c>
    </row>
    <row r="44" spans="1:5" ht="27.75" customHeight="1">
      <c r="A44" s="252">
        <v>85</v>
      </c>
      <c r="B44" s="44"/>
      <c r="C44" s="403">
        <v>3</v>
      </c>
      <c r="D44" s="404" t="str">
        <f>IF(A44="","",INDEX(Nimet!$B$6:$B$230,A44))</f>
        <v>Kristian Palomaa</v>
      </c>
      <c r="E44" s="408" t="str">
        <f>IF(A44="","",INDEX(Nimet!$C$6:$C$230,A44))</f>
        <v>OPT-86</v>
      </c>
    </row>
    <row r="45" spans="1:5" ht="27.75" customHeight="1">
      <c r="A45" s="252">
        <v>84</v>
      </c>
      <c r="B45" s="44"/>
      <c r="C45" s="403">
        <v>3</v>
      </c>
      <c r="D45" s="404" t="str">
        <f>IF(A45="","",INDEX(Nimet!$B$6:$B$230,A45))</f>
        <v>Janne Röpelinen</v>
      </c>
      <c r="E45" s="408" t="str">
        <f>IF(A45="","",INDEX(Nimet!$C$6:$C$230,A45))</f>
        <v>OPT-86</v>
      </c>
    </row>
    <row r="46" spans="1:5" ht="27.75" customHeight="1">
      <c r="A46" s="252">
        <v>83</v>
      </c>
      <c r="B46" s="44"/>
      <c r="C46" s="403">
        <v>5</v>
      </c>
      <c r="D46" s="404" t="str">
        <f>IF(A46="","",INDEX(Nimet!$B$6:$B$230,A46))</f>
        <v>Kai Tammela</v>
      </c>
      <c r="E46" s="408" t="str">
        <f>IF(A46="","",INDEX(Nimet!$C$6:$C$230,A46))</f>
        <v>HP</v>
      </c>
    </row>
    <row r="47" spans="1:5" ht="27.75" customHeight="1">
      <c r="A47" s="252">
        <v>80</v>
      </c>
      <c r="B47" s="44"/>
      <c r="C47" s="403">
        <v>5</v>
      </c>
      <c r="D47" s="404" t="str">
        <f>IF(A47="","",INDEX(Nimet!$B$6:$B$230,A47))</f>
        <v>Mika Kotoluoto</v>
      </c>
      <c r="E47" s="408" t="str">
        <f>IF(A47="","",INDEX(Nimet!$C$6:$C$230,A47))</f>
        <v>HP</v>
      </c>
    </row>
    <row r="48" spans="1:5" ht="27.75" customHeight="1">
      <c r="A48" s="252">
        <v>81</v>
      </c>
      <c r="B48" s="44"/>
      <c r="C48" s="403">
        <v>5</v>
      </c>
      <c r="D48" s="404" t="str">
        <f>IF(A48="","",INDEX(Nimet!$B$6:$B$230,A48))</f>
        <v>Juhani Kujanpää</v>
      </c>
      <c r="E48" s="408" t="str">
        <f>IF(A48="","",INDEX(Nimet!$C$6:$C$230,A48))</f>
        <v>HP</v>
      </c>
    </row>
    <row r="49" spans="1:5" ht="27.75" customHeight="1">
      <c r="A49" s="252">
        <v>2</v>
      </c>
      <c r="B49" s="44"/>
      <c r="C49" s="403">
        <v>5</v>
      </c>
      <c r="D49" s="404" t="str">
        <f>IF(A49="","",INDEX(Nimet!$B$6:$B$230,A49))</f>
        <v>Veikko Holm</v>
      </c>
      <c r="E49" s="408" t="str">
        <f>IF(A49="","",INDEX(Nimet!$C$6:$C$230,A49))</f>
        <v>PT 75</v>
      </c>
    </row>
  </sheetData>
  <mergeCells count="3">
    <mergeCell ref="E1:F1"/>
    <mergeCell ref="E2:F2"/>
    <mergeCell ref="E3:F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30"/>
  <sheetViews>
    <sheetView zoomScale="125" zoomScaleNormal="125" zoomScalePageLayoutView="0" workbookViewId="0" topLeftCell="A1">
      <selection activeCell="E86" sqref="E86"/>
    </sheetView>
  </sheetViews>
  <sheetFormatPr defaultColWidth="9.140625" defaultRowHeight="12.75"/>
  <cols>
    <col min="1" max="1" width="12.140625" style="113" customWidth="1"/>
    <col min="2" max="2" width="20.140625" style="113" customWidth="1"/>
    <col min="3" max="3" width="11.8515625" style="113" customWidth="1"/>
    <col min="4" max="4" width="14.8515625" style="113" customWidth="1"/>
    <col min="5" max="5" width="12.00390625" style="113" customWidth="1"/>
    <col min="6" max="6" width="14.140625" style="113" customWidth="1"/>
    <col min="7" max="7" width="9.140625" style="113" customWidth="1"/>
    <col min="8" max="8" width="17.28125" style="113" bestFit="1" customWidth="1"/>
    <col min="9" max="16384" width="9.140625" style="113" customWidth="1"/>
  </cols>
  <sheetData>
    <row r="1" spans="1:4" ht="18" customHeight="1">
      <c r="A1" s="111"/>
      <c r="B1" s="112" t="s">
        <v>166</v>
      </c>
      <c r="C1" s="500" t="s">
        <v>247</v>
      </c>
      <c r="D1" s="500"/>
    </row>
    <row r="2" spans="2:4" ht="12">
      <c r="B2" s="114" t="s">
        <v>431</v>
      </c>
      <c r="C2" s="501">
        <v>3102009</v>
      </c>
      <c r="D2" s="501"/>
    </row>
    <row r="3" spans="2:4" ht="12">
      <c r="B3" s="114" t="s">
        <v>76</v>
      </c>
      <c r="C3" s="502"/>
      <c r="D3" s="502"/>
    </row>
    <row r="4" spans="2:4" ht="12">
      <c r="B4" s="115"/>
      <c r="C4" s="116"/>
      <c r="D4" s="117"/>
    </row>
    <row r="5" spans="1:6" ht="12.75" thickBot="1">
      <c r="A5" s="118" t="s">
        <v>169</v>
      </c>
      <c r="B5" s="118" t="s">
        <v>170</v>
      </c>
      <c r="C5" s="118" t="s">
        <v>171</v>
      </c>
      <c r="D5" s="118" t="s">
        <v>291</v>
      </c>
      <c r="E5" s="118" t="s">
        <v>292</v>
      </c>
      <c r="F5" s="118" t="s">
        <v>171</v>
      </c>
    </row>
    <row r="6" spans="1:9" ht="12.75">
      <c r="A6" s="146">
        <v>1</v>
      </c>
      <c r="B6" s="113" t="str">
        <f aca="true" t="shared" si="0" ref="B6:B16">CONCATENATE(E6," ",D6)</f>
        <v>Otto Tennilä</v>
      </c>
      <c r="C6" s="113" t="str">
        <f aca="true" t="shared" si="1" ref="C6:C16">IF(F6="","",F6)</f>
        <v>PT 75</v>
      </c>
      <c r="D6" s="145" t="s">
        <v>373</v>
      </c>
      <c r="E6" s="145" t="s">
        <v>372</v>
      </c>
      <c r="F6" s="145" t="s">
        <v>374</v>
      </c>
      <c r="H6" s="277" t="s">
        <v>371</v>
      </c>
      <c r="I6" s="277" t="s">
        <v>374</v>
      </c>
    </row>
    <row r="7" spans="1:9" ht="12.75">
      <c r="A7" s="146">
        <v>2</v>
      </c>
      <c r="B7" s="113" t="str">
        <f t="shared" si="0"/>
        <v>Veikko Holm</v>
      </c>
      <c r="C7" s="113" t="str">
        <f t="shared" si="1"/>
        <v>PT 75</v>
      </c>
      <c r="D7" s="145" t="s">
        <v>529</v>
      </c>
      <c r="E7" s="145" t="s">
        <v>530</v>
      </c>
      <c r="F7" s="145" t="s">
        <v>531</v>
      </c>
      <c r="H7" s="277" t="s">
        <v>528</v>
      </c>
      <c r="I7" s="277" t="s">
        <v>374</v>
      </c>
    </row>
    <row r="8" spans="1:9" ht="12.75">
      <c r="A8" s="146">
        <v>3</v>
      </c>
      <c r="B8" s="113" t="str">
        <f t="shared" si="0"/>
        <v>Jyri Valtakoski</v>
      </c>
      <c r="C8" s="113" t="str">
        <f t="shared" si="1"/>
        <v>PT 75</v>
      </c>
      <c r="D8" s="145" t="s">
        <v>334</v>
      </c>
      <c r="E8" s="145" t="s">
        <v>382</v>
      </c>
      <c r="F8" s="145" t="s">
        <v>531</v>
      </c>
      <c r="H8" s="277" t="s">
        <v>333</v>
      </c>
      <c r="I8" s="277" t="s">
        <v>374</v>
      </c>
    </row>
    <row r="9" spans="1:9" ht="12.75">
      <c r="A9" s="146">
        <v>4</v>
      </c>
      <c r="B9" s="113" t="str">
        <f t="shared" si="0"/>
        <v>Yrjö Kerttula</v>
      </c>
      <c r="C9" s="113" t="str">
        <f t="shared" si="1"/>
        <v>PT 75</v>
      </c>
      <c r="D9" s="145" t="s">
        <v>723</v>
      </c>
      <c r="E9" s="145" t="s">
        <v>722</v>
      </c>
      <c r="F9" s="145" t="s">
        <v>531</v>
      </c>
      <c r="H9" s="277" t="s">
        <v>383</v>
      </c>
      <c r="I9" s="277" t="s">
        <v>374</v>
      </c>
    </row>
    <row r="10" spans="1:9" ht="12.75">
      <c r="A10" s="146">
        <v>5</v>
      </c>
      <c r="B10" s="113" t="str">
        <f t="shared" si="0"/>
        <v>Janne  Jokinen</v>
      </c>
      <c r="C10" s="113" t="str">
        <f t="shared" si="1"/>
        <v>PT 75</v>
      </c>
      <c r="D10" s="145" t="s">
        <v>538</v>
      </c>
      <c r="E10" s="145" t="s">
        <v>539</v>
      </c>
      <c r="F10" s="145" t="s">
        <v>531</v>
      </c>
      <c r="H10" s="277" t="s">
        <v>284</v>
      </c>
      <c r="I10" s="277" t="s">
        <v>374</v>
      </c>
    </row>
    <row r="11" spans="1:9" ht="12.75">
      <c r="A11" s="146">
        <v>6</v>
      </c>
      <c r="B11" s="113" t="str">
        <f t="shared" si="0"/>
        <v>Tapio Syrjänen</v>
      </c>
      <c r="C11" s="113" t="str">
        <f t="shared" si="1"/>
        <v>PT 75</v>
      </c>
      <c r="D11" s="145" t="s">
        <v>541</v>
      </c>
      <c r="E11" s="145" t="s">
        <v>540</v>
      </c>
      <c r="F11" s="145" t="s">
        <v>531</v>
      </c>
      <c r="H11" s="277" t="s">
        <v>285</v>
      </c>
      <c r="I11" s="277" t="s">
        <v>374</v>
      </c>
    </row>
    <row r="12" spans="1:9" ht="12.75">
      <c r="A12" s="146">
        <v>7</v>
      </c>
      <c r="B12" s="113" t="str">
        <f t="shared" si="0"/>
        <v>Pertti Virta</v>
      </c>
      <c r="C12" s="113" t="str">
        <f t="shared" si="1"/>
        <v>PT 75</v>
      </c>
      <c r="D12" s="145" t="s">
        <v>259</v>
      </c>
      <c r="E12" s="145" t="s">
        <v>258</v>
      </c>
      <c r="F12" s="145" t="s">
        <v>531</v>
      </c>
      <c r="H12" s="277" t="s">
        <v>286</v>
      </c>
      <c r="I12" s="277" t="s">
        <v>374</v>
      </c>
    </row>
    <row r="13" spans="1:9" ht="12.75">
      <c r="A13" s="146">
        <v>8</v>
      </c>
      <c r="B13" s="113" t="str">
        <f t="shared" si="0"/>
        <v>Benedikt  Schoenborn</v>
      </c>
      <c r="C13" s="113" t="str">
        <f t="shared" si="1"/>
        <v>PT 75</v>
      </c>
      <c r="D13" s="145" t="s">
        <v>260</v>
      </c>
      <c r="E13" s="145" t="s">
        <v>268</v>
      </c>
      <c r="F13" s="145" t="s">
        <v>531</v>
      </c>
      <c r="H13" s="277" t="s">
        <v>287</v>
      </c>
      <c r="I13" s="277" t="s">
        <v>374</v>
      </c>
    </row>
    <row r="14" spans="1:9" ht="12.75">
      <c r="A14" s="146">
        <v>9</v>
      </c>
      <c r="B14" s="113" t="str">
        <f t="shared" si="0"/>
        <v>Vesa  Välimäki</v>
      </c>
      <c r="C14" s="113" t="str">
        <f t="shared" si="1"/>
        <v>PT 75</v>
      </c>
      <c r="D14" s="145" t="s">
        <v>269</v>
      </c>
      <c r="E14" s="145" t="s">
        <v>270</v>
      </c>
      <c r="F14" s="145" t="s">
        <v>531</v>
      </c>
      <c r="H14" s="277" t="s">
        <v>288</v>
      </c>
      <c r="I14" s="277" t="s">
        <v>374</v>
      </c>
    </row>
    <row r="15" spans="1:9" ht="12.75">
      <c r="A15" s="146">
        <v>10</v>
      </c>
      <c r="B15" s="113" t="str">
        <f t="shared" si="0"/>
        <v>Jarno Peltovako</v>
      </c>
      <c r="C15" s="113" t="str">
        <f t="shared" si="1"/>
        <v>PT 75</v>
      </c>
      <c r="D15" s="145" t="s">
        <v>272</v>
      </c>
      <c r="E15" s="145" t="s">
        <v>271</v>
      </c>
      <c r="F15" s="145" t="s">
        <v>531</v>
      </c>
      <c r="H15" s="277" t="s">
        <v>289</v>
      </c>
      <c r="I15" s="277" t="s">
        <v>374</v>
      </c>
    </row>
    <row r="16" spans="1:9" ht="12.75">
      <c r="A16" s="146">
        <v>11</v>
      </c>
      <c r="B16" s="113" t="str">
        <f t="shared" si="0"/>
        <v>Ingvar Söderström</v>
      </c>
      <c r="C16" s="113" t="str">
        <f t="shared" si="1"/>
        <v>PT 75</v>
      </c>
      <c r="D16" s="145" t="s">
        <v>328</v>
      </c>
      <c r="E16" s="145" t="s">
        <v>329</v>
      </c>
      <c r="F16" s="145" t="s">
        <v>531</v>
      </c>
      <c r="H16" s="278" t="s">
        <v>581</v>
      </c>
      <c r="I16" s="277" t="s">
        <v>374</v>
      </c>
    </row>
    <row r="17" spans="1:9" ht="12.75">
      <c r="A17" s="146">
        <v>12</v>
      </c>
      <c r="B17" s="113" t="str">
        <f>CONCATENATE(E17," ",D17)</f>
        <v>Mika Tuomola</v>
      </c>
      <c r="C17" s="113" t="str">
        <f>IF(F17="","",F17)</f>
        <v>PT 75</v>
      </c>
      <c r="D17" s="145" t="s">
        <v>274</v>
      </c>
      <c r="E17" s="145" t="s">
        <v>273</v>
      </c>
      <c r="F17" s="145" t="s">
        <v>531</v>
      </c>
      <c r="H17" s="277" t="s">
        <v>147</v>
      </c>
      <c r="I17" s="277" t="s">
        <v>374</v>
      </c>
    </row>
    <row r="18" spans="1:9" ht="12.75">
      <c r="A18" s="146">
        <v>13</v>
      </c>
      <c r="B18" s="113" t="str">
        <f aca="true" t="shared" si="2" ref="B18:B24">CONCATENATE(E18," ",D18)</f>
        <v>Juha Rossi</v>
      </c>
      <c r="C18" s="113" t="str">
        <f aca="true" t="shared" si="3" ref="C18:C23">IF(F18="","",F18)</f>
        <v>PT 75</v>
      </c>
      <c r="D18" s="145" t="s">
        <v>74</v>
      </c>
      <c r="E18" s="145" t="s">
        <v>75</v>
      </c>
      <c r="F18" s="145" t="s">
        <v>531</v>
      </c>
      <c r="H18" s="277" t="s">
        <v>148</v>
      </c>
      <c r="I18" s="277" t="s">
        <v>374</v>
      </c>
    </row>
    <row r="19" spans="1:9" ht="12.75">
      <c r="A19" s="146">
        <v>14</v>
      </c>
      <c r="B19" s="113" t="str">
        <f t="shared" si="2"/>
        <v>Juho Seppänen</v>
      </c>
      <c r="C19" s="113" t="str">
        <f t="shared" si="3"/>
        <v>PT 75</v>
      </c>
      <c r="D19" s="145" t="s">
        <v>211</v>
      </c>
      <c r="E19" s="145" t="s">
        <v>402</v>
      </c>
      <c r="F19" s="145" t="s">
        <v>531</v>
      </c>
      <c r="H19" s="277" t="s">
        <v>164</v>
      </c>
      <c r="I19" s="277" t="s">
        <v>374</v>
      </c>
    </row>
    <row r="20" spans="1:9" ht="12.75">
      <c r="A20" s="146">
        <v>15</v>
      </c>
      <c r="B20" s="113" t="str">
        <f t="shared" si="2"/>
        <v>Kari Halavaara</v>
      </c>
      <c r="C20" s="113" t="str">
        <f t="shared" si="3"/>
        <v>PT 75</v>
      </c>
      <c r="D20" s="145" t="s">
        <v>212</v>
      </c>
      <c r="E20" s="145" t="s">
        <v>403</v>
      </c>
      <c r="F20" s="145" t="s">
        <v>531</v>
      </c>
      <c r="H20" s="277" t="s">
        <v>582</v>
      </c>
      <c r="I20" s="277" t="s">
        <v>583</v>
      </c>
    </row>
    <row r="21" spans="1:9" ht="12.75">
      <c r="A21" s="146">
        <v>16</v>
      </c>
      <c r="B21" s="113" t="str">
        <f t="shared" si="2"/>
        <v>Eero Aho</v>
      </c>
      <c r="C21" s="113" t="str">
        <f t="shared" si="3"/>
        <v>PT 75</v>
      </c>
      <c r="D21" s="145" t="s">
        <v>405</v>
      </c>
      <c r="E21" s="145" t="s">
        <v>404</v>
      </c>
      <c r="F21" s="145" t="s">
        <v>531</v>
      </c>
      <c r="H21" s="277" t="s">
        <v>584</v>
      </c>
      <c r="I21" s="277" t="s">
        <v>583</v>
      </c>
    </row>
    <row r="22" spans="1:9" ht="12.75">
      <c r="A22" s="146">
        <v>17</v>
      </c>
      <c r="B22" s="113" t="str">
        <f t="shared" si="2"/>
        <v>Simo Turunen</v>
      </c>
      <c r="C22" s="113" t="str">
        <f t="shared" si="3"/>
        <v>PT 75</v>
      </c>
      <c r="D22" s="145" t="s">
        <v>407</v>
      </c>
      <c r="E22" s="145" t="s">
        <v>213</v>
      </c>
      <c r="F22" s="145" t="s">
        <v>531</v>
      </c>
      <c r="H22" s="277" t="s">
        <v>585</v>
      </c>
      <c r="I22" s="277" t="s">
        <v>583</v>
      </c>
    </row>
    <row r="23" spans="1:9" ht="12.75">
      <c r="A23" s="146">
        <v>18</v>
      </c>
      <c r="B23" s="113" t="str">
        <f t="shared" si="2"/>
        <v>Joonatan  Laakso</v>
      </c>
      <c r="C23" s="113" t="str">
        <f t="shared" si="3"/>
        <v>PT 75</v>
      </c>
      <c r="D23" s="145" t="s">
        <v>283</v>
      </c>
      <c r="E23" s="145" t="s">
        <v>218</v>
      </c>
      <c r="F23" s="145" t="s">
        <v>531</v>
      </c>
      <c r="H23" s="277" t="s">
        <v>625</v>
      </c>
      <c r="I23" s="277" t="s">
        <v>586</v>
      </c>
    </row>
    <row r="24" spans="1:9" ht="12.75">
      <c r="A24" s="146">
        <v>19</v>
      </c>
      <c r="B24" s="113" t="str">
        <f t="shared" si="2"/>
        <v>Simo Arvola</v>
      </c>
      <c r="C24" s="113" t="str">
        <f aca="true" t="shared" si="4" ref="C24:C55">IF(F24="","",F24)</f>
        <v>PT 75</v>
      </c>
      <c r="D24" s="145" t="s">
        <v>409</v>
      </c>
      <c r="E24" s="145" t="s">
        <v>408</v>
      </c>
      <c r="F24" s="145" t="s">
        <v>531</v>
      </c>
      <c r="H24" s="277" t="s">
        <v>591</v>
      </c>
      <c r="I24" s="277" t="s">
        <v>586</v>
      </c>
    </row>
    <row r="25" spans="1:9" ht="12.75">
      <c r="A25" s="146">
        <v>20</v>
      </c>
      <c r="B25" s="113" t="str">
        <f aca="true" t="shared" si="5" ref="B25:B56">CONCATENATE(E25," ",D25)</f>
        <v>Janne  Pärssinen </v>
      </c>
      <c r="C25" s="113" t="str">
        <f t="shared" si="4"/>
        <v>PT 75</v>
      </c>
      <c r="D25" s="145" t="s">
        <v>204</v>
      </c>
      <c r="E25" s="145" t="s">
        <v>388</v>
      </c>
      <c r="F25" s="145" t="s">
        <v>531</v>
      </c>
      <c r="H25" s="278" t="s">
        <v>592</v>
      </c>
      <c r="I25" s="278" t="s">
        <v>586</v>
      </c>
    </row>
    <row r="26" spans="1:9" ht="12.75">
      <c r="A26" s="146">
        <v>21</v>
      </c>
      <c r="B26" s="113" t="str">
        <f t="shared" si="5"/>
        <v>Emil Laakso</v>
      </c>
      <c r="C26" s="113" t="str">
        <f t="shared" si="4"/>
        <v>PT 75</v>
      </c>
      <c r="D26" s="145" t="s">
        <v>390</v>
      </c>
      <c r="E26" s="145" t="s">
        <v>389</v>
      </c>
      <c r="F26" s="145" t="s">
        <v>531</v>
      </c>
      <c r="H26" s="278" t="s">
        <v>172</v>
      </c>
      <c r="I26" s="278" t="s">
        <v>583</v>
      </c>
    </row>
    <row r="27" spans="1:9" ht="12.75">
      <c r="A27" s="146">
        <v>22</v>
      </c>
      <c r="B27" s="113" t="str">
        <f t="shared" si="5"/>
        <v>Markus Myllärinen</v>
      </c>
      <c r="C27" s="113" t="str">
        <f t="shared" si="4"/>
        <v>POR-83</v>
      </c>
      <c r="D27" s="145" t="s">
        <v>681</v>
      </c>
      <c r="E27" s="145" t="s">
        <v>206</v>
      </c>
      <c r="F27" s="145" t="s">
        <v>205</v>
      </c>
      <c r="H27" s="277" t="s">
        <v>173</v>
      </c>
      <c r="I27" s="277" t="s">
        <v>387</v>
      </c>
    </row>
    <row r="28" spans="1:9" ht="12.75">
      <c r="A28" s="146">
        <v>23</v>
      </c>
      <c r="B28" s="113" t="str">
        <f t="shared" si="5"/>
        <v>Mika Myllärinen</v>
      </c>
      <c r="C28" s="113" t="str">
        <f t="shared" si="4"/>
        <v>POR-83</v>
      </c>
      <c r="D28" s="145" t="s">
        <v>682</v>
      </c>
      <c r="E28" s="145" t="s">
        <v>207</v>
      </c>
      <c r="F28" s="145" t="s">
        <v>205</v>
      </c>
      <c r="H28" s="277" t="s">
        <v>363</v>
      </c>
      <c r="I28" s="277" t="s">
        <v>679</v>
      </c>
    </row>
    <row r="29" spans="1:9" ht="12.75">
      <c r="A29" s="146">
        <v>24</v>
      </c>
      <c r="B29" s="113" t="str">
        <f t="shared" si="5"/>
        <v>Paavo Hänninen</v>
      </c>
      <c r="C29" s="113" t="str">
        <f t="shared" si="4"/>
        <v>POR-83</v>
      </c>
      <c r="D29" s="145" t="s">
        <v>150</v>
      </c>
      <c r="E29" s="145" t="s">
        <v>151</v>
      </c>
      <c r="F29" s="145" t="s">
        <v>205</v>
      </c>
      <c r="H29" s="277" t="s">
        <v>253</v>
      </c>
      <c r="I29" s="277" t="s">
        <v>679</v>
      </c>
    </row>
    <row r="30" spans="1:9" ht="12.75">
      <c r="A30" s="146">
        <v>25</v>
      </c>
      <c r="B30" s="113" t="str">
        <f t="shared" si="5"/>
        <v>Otto Boije</v>
      </c>
      <c r="C30" s="113" t="str">
        <f t="shared" si="4"/>
        <v>PT-Espoo</v>
      </c>
      <c r="D30" s="145" t="s">
        <v>368</v>
      </c>
      <c r="E30" s="145" t="s">
        <v>574</v>
      </c>
      <c r="F30" s="145" t="s">
        <v>369</v>
      </c>
      <c r="H30" s="277" t="s">
        <v>888</v>
      </c>
      <c r="I30" s="277" t="s">
        <v>889</v>
      </c>
    </row>
    <row r="31" spans="1:9" ht="12.75">
      <c r="A31" s="146">
        <v>26</v>
      </c>
      <c r="B31" s="113" t="str">
        <f t="shared" si="5"/>
        <v>Mikhail  Kantonistov</v>
      </c>
      <c r="C31" s="113" t="str">
        <f t="shared" si="4"/>
        <v>PT-Espoo</v>
      </c>
      <c r="D31" s="145" t="s">
        <v>572</v>
      </c>
      <c r="E31" s="145" t="s">
        <v>573</v>
      </c>
      <c r="F31" s="145" t="s">
        <v>683</v>
      </c>
      <c r="H31" s="277" t="s">
        <v>724</v>
      </c>
      <c r="I31" s="277" t="s">
        <v>889</v>
      </c>
    </row>
    <row r="32" spans="1:9" ht="12.75">
      <c r="A32" s="146">
        <v>27</v>
      </c>
      <c r="B32" s="113" t="str">
        <f t="shared" si="5"/>
        <v>Irina  Kantonistova</v>
      </c>
      <c r="C32" s="113" t="str">
        <f t="shared" si="4"/>
        <v>PT-Espoo</v>
      </c>
      <c r="D32" s="145" t="s">
        <v>570</v>
      </c>
      <c r="E32" s="145" t="s">
        <v>571</v>
      </c>
      <c r="F32" s="145" t="s">
        <v>683</v>
      </c>
      <c r="H32" s="277" t="s">
        <v>725</v>
      </c>
      <c r="I32" s="277" t="s">
        <v>369</v>
      </c>
    </row>
    <row r="33" spans="1:9" ht="12.75">
      <c r="A33" s="146">
        <v>28</v>
      </c>
      <c r="B33" s="113" t="str">
        <f t="shared" si="5"/>
        <v>Jan Nyberg</v>
      </c>
      <c r="C33" s="113" t="str">
        <f t="shared" si="4"/>
        <v>PT-Espoo</v>
      </c>
      <c r="D33" s="145" t="s">
        <v>503</v>
      </c>
      <c r="E33" s="145" t="s">
        <v>502</v>
      </c>
      <c r="F33" s="145" t="s">
        <v>683</v>
      </c>
      <c r="H33" s="277" t="s">
        <v>254</v>
      </c>
      <c r="I33" s="277" t="s">
        <v>889</v>
      </c>
    </row>
    <row r="34" spans="1:9" ht="12.75">
      <c r="A34" s="146">
        <v>29</v>
      </c>
      <c r="B34" s="113" t="str">
        <f t="shared" si="5"/>
        <v>Johan  Nyberg</v>
      </c>
      <c r="C34" s="113" t="str">
        <f t="shared" si="4"/>
        <v>PT-Espoo</v>
      </c>
      <c r="D34" s="145" t="s">
        <v>500</v>
      </c>
      <c r="E34" s="145" t="s">
        <v>501</v>
      </c>
      <c r="F34" s="145" t="s">
        <v>683</v>
      </c>
      <c r="H34" s="277" t="s">
        <v>726</v>
      </c>
      <c r="I34" s="277" t="s">
        <v>889</v>
      </c>
    </row>
    <row r="35" spans="1:9" ht="12.75">
      <c r="A35" s="146">
        <v>30</v>
      </c>
      <c r="B35" s="113" t="str">
        <f t="shared" si="5"/>
        <v>Anna Kirichenko</v>
      </c>
      <c r="C35" s="113" t="str">
        <f t="shared" si="4"/>
        <v>PT-Espoo</v>
      </c>
      <c r="D35" s="145" t="s">
        <v>499</v>
      </c>
      <c r="E35" s="145" t="s">
        <v>498</v>
      </c>
      <c r="F35" s="145" t="s">
        <v>683</v>
      </c>
      <c r="H35" s="277" t="s">
        <v>255</v>
      </c>
      <c r="I35" s="277" t="s">
        <v>889</v>
      </c>
    </row>
    <row r="36" spans="1:9" ht="12.75">
      <c r="A36" s="146">
        <v>31</v>
      </c>
      <c r="B36" s="113" t="str">
        <f t="shared" si="5"/>
        <v>Sveta  Kirichenko</v>
      </c>
      <c r="C36" s="113" t="str">
        <f t="shared" si="4"/>
        <v>PT-Espoo</v>
      </c>
      <c r="D36" s="145" t="s">
        <v>496</v>
      </c>
      <c r="E36" s="145" t="s">
        <v>497</v>
      </c>
      <c r="F36" s="145" t="s">
        <v>683</v>
      </c>
      <c r="H36" s="277" t="s">
        <v>256</v>
      </c>
      <c r="I36" s="277" t="s">
        <v>889</v>
      </c>
    </row>
    <row r="37" spans="1:9" ht="12.75">
      <c r="A37" s="146">
        <v>32</v>
      </c>
      <c r="B37" s="113" t="str">
        <f t="shared" si="5"/>
        <v>Henrik  Wennman</v>
      </c>
      <c r="C37" s="113" t="str">
        <f t="shared" si="4"/>
        <v>Vana</v>
      </c>
      <c r="D37" s="145" t="s">
        <v>519</v>
      </c>
      <c r="E37" s="145" t="s">
        <v>520</v>
      </c>
      <c r="F37" s="145" t="s">
        <v>160</v>
      </c>
      <c r="H37" s="277" t="s">
        <v>275</v>
      </c>
      <c r="I37" s="277" t="s">
        <v>468</v>
      </c>
    </row>
    <row r="38" spans="1:9" ht="12.75">
      <c r="A38" s="146">
        <v>33</v>
      </c>
      <c r="B38" s="113" t="str">
        <f t="shared" si="5"/>
        <v>Asko Keinonen</v>
      </c>
      <c r="C38" s="113" t="str">
        <f t="shared" si="4"/>
        <v>Wega</v>
      </c>
      <c r="D38" s="145" t="s">
        <v>522</v>
      </c>
      <c r="E38" s="145" t="s">
        <v>521</v>
      </c>
      <c r="F38" s="145" t="s">
        <v>517</v>
      </c>
      <c r="H38" s="277" t="s">
        <v>469</v>
      </c>
      <c r="I38" s="277" t="s">
        <v>470</v>
      </c>
    </row>
    <row r="39" spans="1:9" ht="12.75">
      <c r="A39" s="146">
        <v>34</v>
      </c>
      <c r="B39" s="113" t="str">
        <f t="shared" si="5"/>
        <v>Kai Merimaa</v>
      </c>
      <c r="C39" s="113" t="str">
        <f t="shared" si="4"/>
        <v>Wega</v>
      </c>
      <c r="D39" s="145" t="s">
        <v>524</v>
      </c>
      <c r="E39" s="145" t="s">
        <v>523</v>
      </c>
      <c r="F39" s="145" t="s">
        <v>517</v>
      </c>
      <c r="H39" s="277" t="s">
        <v>471</v>
      </c>
      <c r="I39" s="277" t="s">
        <v>470</v>
      </c>
    </row>
    <row r="40" spans="1:9" ht="12.75">
      <c r="A40" s="146">
        <v>35</v>
      </c>
      <c r="B40" s="113" t="str">
        <f t="shared" si="5"/>
        <v>Terho Pitkänen</v>
      </c>
      <c r="C40" s="113" t="str">
        <f t="shared" si="4"/>
        <v>Wega</v>
      </c>
      <c r="D40" s="145" t="s">
        <v>527</v>
      </c>
      <c r="E40" s="145" t="s">
        <v>525</v>
      </c>
      <c r="F40" s="145" t="s">
        <v>517</v>
      </c>
      <c r="H40" s="277" t="s">
        <v>472</v>
      </c>
      <c r="I40" s="277" t="s">
        <v>470</v>
      </c>
    </row>
    <row r="41" spans="1:9" ht="12.75">
      <c r="A41" s="146">
        <v>36</v>
      </c>
      <c r="B41" s="113" t="str">
        <f t="shared" si="5"/>
        <v>Toni Pitkänen</v>
      </c>
      <c r="C41" s="113" t="str">
        <f t="shared" si="4"/>
        <v>Wega</v>
      </c>
      <c r="D41" s="145" t="s">
        <v>412</v>
      </c>
      <c r="E41" s="145" t="s">
        <v>526</v>
      </c>
      <c r="F41" s="145" t="s">
        <v>517</v>
      </c>
      <c r="H41" s="277" t="s">
        <v>281</v>
      </c>
      <c r="I41" s="277" t="s">
        <v>470</v>
      </c>
    </row>
    <row r="42" spans="1:9" ht="12.75">
      <c r="A42" s="146">
        <v>37</v>
      </c>
      <c r="B42" s="113" t="str">
        <f t="shared" si="5"/>
        <v>Sami Pyykkö</v>
      </c>
      <c r="C42" s="113" t="str">
        <f t="shared" si="4"/>
        <v>LrTU</v>
      </c>
      <c r="D42" s="145" t="s">
        <v>414</v>
      </c>
      <c r="E42" s="145" t="s">
        <v>413</v>
      </c>
      <c r="F42" s="145" t="s">
        <v>518</v>
      </c>
      <c r="H42" s="277" t="s">
        <v>476</v>
      </c>
      <c r="I42" s="277" t="s">
        <v>477</v>
      </c>
    </row>
    <row r="43" spans="1:9" ht="12.75">
      <c r="A43" s="146">
        <v>38</v>
      </c>
      <c r="B43" s="113" t="str">
        <f t="shared" si="5"/>
        <v>Hannu Uusikivi</v>
      </c>
      <c r="C43" s="113" t="str">
        <f t="shared" si="4"/>
        <v>PTS-60</v>
      </c>
      <c r="D43" s="145" t="s">
        <v>420</v>
      </c>
      <c r="E43" s="145" t="s">
        <v>417</v>
      </c>
      <c r="F43" s="145" t="s">
        <v>415</v>
      </c>
      <c r="H43" s="277" t="s">
        <v>435</v>
      </c>
      <c r="I43" s="277" t="s">
        <v>626</v>
      </c>
    </row>
    <row r="44" spans="1:9" ht="12.75">
      <c r="A44" s="146">
        <v>39</v>
      </c>
      <c r="B44" s="113" t="str">
        <f t="shared" si="5"/>
        <v>Pertti Mäkinen </v>
      </c>
      <c r="C44" s="113" t="str">
        <f t="shared" si="4"/>
        <v>TIP-70</v>
      </c>
      <c r="D44" s="145" t="s">
        <v>421</v>
      </c>
      <c r="E44" s="145" t="s">
        <v>418</v>
      </c>
      <c r="F44" s="145" t="s">
        <v>416</v>
      </c>
      <c r="H44" s="277" t="s">
        <v>248</v>
      </c>
      <c r="I44" s="277" t="s">
        <v>627</v>
      </c>
    </row>
    <row r="45" spans="1:9" ht="12.75">
      <c r="A45" s="146">
        <v>40</v>
      </c>
      <c r="B45" s="113" t="str">
        <f t="shared" si="5"/>
        <v>Tero Tamminen</v>
      </c>
      <c r="C45" s="113" t="str">
        <f t="shared" si="4"/>
        <v>TIP-70</v>
      </c>
      <c r="D45" s="145" t="s">
        <v>422</v>
      </c>
      <c r="E45" s="145" t="s">
        <v>419</v>
      </c>
      <c r="F45" s="145" t="s">
        <v>416</v>
      </c>
      <c r="H45" s="277" t="s">
        <v>432</v>
      </c>
      <c r="I45" s="277" t="s">
        <v>627</v>
      </c>
    </row>
    <row r="46" spans="1:9" ht="12.75">
      <c r="A46" s="146">
        <v>41</v>
      </c>
      <c r="B46" s="113" t="str">
        <f t="shared" si="5"/>
        <v>Joonas Paasioksa</v>
      </c>
      <c r="C46" s="113" t="str">
        <f t="shared" si="4"/>
        <v>TuKa</v>
      </c>
      <c r="D46" s="145" t="s">
        <v>299</v>
      </c>
      <c r="E46" s="145" t="s">
        <v>495</v>
      </c>
      <c r="F46" s="145" t="s">
        <v>423</v>
      </c>
      <c r="H46" s="277" t="s">
        <v>410</v>
      </c>
      <c r="I46" s="277" t="s">
        <v>433</v>
      </c>
    </row>
    <row r="47" spans="1:9" ht="12.75">
      <c r="A47" s="146">
        <v>42</v>
      </c>
      <c r="B47" s="113" t="str">
        <f t="shared" si="5"/>
        <v>Roni Kantola</v>
      </c>
      <c r="C47" s="113" t="str">
        <f t="shared" si="4"/>
        <v>TuKa</v>
      </c>
      <c r="D47" s="145" t="s">
        <v>429</v>
      </c>
      <c r="E47" s="145" t="s">
        <v>428</v>
      </c>
      <c r="F47" s="145" t="s">
        <v>423</v>
      </c>
      <c r="H47" s="277" t="s">
        <v>434</v>
      </c>
      <c r="I47" s="277" t="s">
        <v>433</v>
      </c>
    </row>
    <row r="48" spans="1:9" ht="12.75">
      <c r="A48" s="146">
        <v>43</v>
      </c>
      <c r="B48" s="113" t="str">
        <f t="shared" si="5"/>
        <v>Roope Kantola</v>
      </c>
      <c r="C48" s="113" t="str">
        <f t="shared" si="4"/>
        <v>TuKa</v>
      </c>
      <c r="D48" s="145" t="s">
        <v>429</v>
      </c>
      <c r="E48" s="145" t="s">
        <v>427</v>
      </c>
      <c r="F48" s="145" t="s">
        <v>423</v>
      </c>
      <c r="H48" s="277" t="s">
        <v>436</v>
      </c>
      <c r="I48" s="277" t="s">
        <v>249</v>
      </c>
    </row>
    <row r="49" spans="1:9" ht="12.75">
      <c r="A49" s="146">
        <v>44</v>
      </c>
      <c r="B49" s="113" t="str">
        <f t="shared" si="5"/>
        <v>Veikko Koskinen</v>
      </c>
      <c r="C49" s="113" t="str">
        <f t="shared" si="4"/>
        <v>HaTe</v>
      </c>
      <c r="D49" s="145" t="s">
        <v>430</v>
      </c>
      <c r="E49" s="145" t="s">
        <v>426</v>
      </c>
      <c r="F49" s="145" t="s">
        <v>424</v>
      </c>
      <c r="H49" s="277" t="s">
        <v>411</v>
      </c>
      <c r="I49" s="277" t="s">
        <v>437</v>
      </c>
    </row>
    <row r="50" spans="1:9" ht="12.75">
      <c r="A50" s="146">
        <v>45</v>
      </c>
      <c r="B50" s="113" t="str">
        <f t="shared" si="5"/>
        <v>Heikki Parviainen</v>
      </c>
      <c r="C50" s="113" t="str">
        <f t="shared" si="4"/>
        <v>KuPTS</v>
      </c>
      <c r="D50" s="145" t="s">
        <v>302</v>
      </c>
      <c r="E50" s="145" t="s">
        <v>494</v>
      </c>
      <c r="F50" s="145" t="s">
        <v>425</v>
      </c>
      <c r="H50" s="277" t="s">
        <v>614</v>
      </c>
      <c r="I50" s="277" t="s">
        <v>77</v>
      </c>
    </row>
    <row r="51" spans="1:9" ht="12.75">
      <c r="A51" s="146">
        <v>46</v>
      </c>
      <c r="B51" s="113" t="str">
        <f t="shared" si="5"/>
        <v>Patrik  Rissanen</v>
      </c>
      <c r="C51" s="113" t="str">
        <f t="shared" si="4"/>
        <v>KuPTS</v>
      </c>
      <c r="D51" s="145" t="s">
        <v>300</v>
      </c>
      <c r="E51" s="145" t="s">
        <v>301</v>
      </c>
      <c r="F51" s="145" t="s">
        <v>425</v>
      </c>
      <c r="H51" s="277" t="s">
        <v>615</v>
      </c>
      <c r="I51" s="277" t="s">
        <v>805</v>
      </c>
    </row>
    <row r="52" spans="1:9" ht="12.75">
      <c r="A52" s="146">
        <v>47</v>
      </c>
      <c r="B52" s="113" t="str">
        <f t="shared" si="5"/>
        <v>Pertti Rissanen</v>
      </c>
      <c r="C52" s="113" t="str">
        <f t="shared" si="4"/>
        <v>KuPTS</v>
      </c>
      <c r="D52" s="145" t="s">
        <v>512</v>
      </c>
      <c r="E52" s="145" t="s">
        <v>303</v>
      </c>
      <c r="F52" s="145" t="s">
        <v>425</v>
      </c>
      <c r="H52" s="277" t="s">
        <v>616</v>
      </c>
      <c r="I52" s="277" t="s">
        <v>805</v>
      </c>
    </row>
    <row r="53" spans="1:9" ht="12.75">
      <c r="A53" s="146">
        <v>48</v>
      </c>
      <c r="B53" s="113" t="str">
        <f t="shared" si="5"/>
        <v>Xin Tiantian</v>
      </c>
      <c r="C53" s="113" t="str">
        <f t="shared" si="4"/>
        <v>KuPTS</v>
      </c>
      <c r="D53" s="145" t="s">
        <v>399</v>
      </c>
      <c r="E53" s="145" t="s">
        <v>398</v>
      </c>
      <c r="F53" s="145" t="s">
        <v>425</v>
      </c>
      <c r="H53" s="277" t="s">
        <v>344</v>
      </c>
      <c r="I53" s="277" t="s">
        <v>805</v>
      </c>
    </row>
    <row r="54" spans="1:9" ht="12.75">
      <c r="A54" s="146">
        <v>49</v>
      </c>
      <c r="B54" s="113" t="str">
        <f t="shared" si="5"/>
        <v>Ossi Hella</v>
      </c>
      <c r="C54" s="113" t="str">
        <f t="shared" si="4"/>
        <v>KuPTS</v>
      </c>
      <c r="D54" s="145" t="s">
        <v>400</v>
      </c>
      <c r="E54" s="145" t="s">
        <v>397</v>
      </c>
      <c r="F54" s="145" t="s">
        <v>425</v>
      </c>
      <c r="H54" s="277" t="s">
        <v>617</v>
      </c>
      <c r="I54" s="277" t="s">
        <v>805</v>
      </c>
    </row>
    <row r="55" spans="1:9" ht="12.75">
      <c r="A55" s="146">
        <v>50</v>
      </c>
      <c r="B55" s="113" t="str">
        <f t="shared" si="5"/>
        <v>Pertti Hella</v>
      </c>
      <c r="C55" s="113" t="str">
        <f t="shared" si="4"/>
        <v>KuPTS</v>
      </c>
      <c r="D55" s="145" t="s">
        <v>401</v>
      </c>
      <c r="E55" s="145" t="s">
        <v>303</v>
      </c>
      <c r="F55" s="145" t="s">
        <v>425</v>
      </c>
      <c r="H55" s="277" t="s">
        <v>618</v>
      </c>
      <c r="I55" s="277" t="s">
        <v>805</v>
      </c>
    </row>
    <row r="56" spans="1:9" ht="12.75">
      <c r="A56" s="146">
        <v>51</v>
      </c>
      <c r="B56" s="113" t="str">
        <f t="shared" si="5"/>
        <v>Sampo Enkkelä</v>
      </c>
      <c r="C56" s="113" t="str">
        <f aca="true" t="shared" si="6" ref="C56:C85">IF(F56="","",F56)</f>
        <v>KuPTS</v>
      </c>
      <c r="D56" s="145" t="s">
        <v>257</v>
      </c>
      <c r="E56" s="145" t="s">
        <v>396</v>
      </c>
      <c r="F56" s="145" t="s">
        <v>425</v>
      </c>
      <c r="H56" s="277" t="s">
        <v>619</v>
      </c>
      <c r="I56" s="277" t="s">
        <v>805</v>
      </c>
    </row>
    <row r="57" spans="1:9" ht="12.75">
      <c r="A57" s="146">
        <v>52</v>
      </c>
      <c r="B57" s="113" t="str">
        <f aca="true" t="shared" si="7" ref="B57:B85">CONCATENATE(E57," ",D57)</f>
        <v>Esa Miettinen</v>
      </c>
      <c r="C57" s="113" t="str">
        <f t="shared" si="6"/>
        <v>KuPTS</v>
      </c>
      <c r="D57" s="145" t="s">
        <v>114</v>
      </c>
      <c r="E57" s="145" t="s">
        <v>395</v>
      </c>
      <c r="F57" s="145" t="s">
        <v>425</v>
      </c>
      <c r="H57" s="277" t="s">
        <v>345</v>
      </c>
      <c r="I57" s="277" t="s">
        <v>805</v>
      </c>
    </row>
    <row r="58" spans="1:9" ht="12.75">
      <c r="A58" s="146">
        <v>53</v>
      </c>
      <c r="B58" s="113" t="str">
        <f t="shared" si="7"/>
        <v>Jouni Nousiainen</v>
      </c>
      <c r="C58" s="113" t="str">
        <f t="shared" si="6"/>
        <v>KuPTS</v>
      </c>
      <c r="D58" s="145" t="s">
        <v>115</v>
      </c>
      <c r="E58" s="145" t="s">
        <v>394</v>
      </c>
      <c r="F58" s="145" t="s">
        <v>304</v>
      </c>
      <c r="H58" s="277" t="s">
        <v>804</v>
      </c>
      <c r="I58" s="277" t="s">
        <v>805</v>
      </c>
    </row>
    <row r="59" spans="1:9" ht="12.75">
      <c r="A59" s="146">
        <v>54</v>
      </c>
      <c r="B59" s="113" t="str">
        <f t="shared" si="7"/>
        <v>Pekka Niskanen</v>
      </c>
      <c r="C59" s="113" t="str">
        <f t="shared" si="6"/>
        <v>KuPTS</v>
      </c>
      <c r="D59" s="145" t="s">
        <v>560</v>
      </c>
      <c r="E59" s="145" t="s">
        <v>561</v>
      </c>
      <c r="F59" s="145" t="s">
        <v>534</v>
      </c>
      <c r="H59" s="277" t="s">
        <v>806</v>
      </c>
      <c r="I59" s="278" t="s">
        <v>805</v>
      </c>
    </row>
    <row r="60" spans="1:9" ht="12.75">
      <c r="A60" s="146">
        <v>55</v>
      </c>
      <c r="B60" s="113" t="str">
        <f t="shared" si="7"/>
        <v>Teuvo Hytönen</v>
      </c>
      <c r="C60" s="113" t="str">
        <f t="shared" si="6"/>
        <v>KuPTS</v>
      </c>
      <c r="D60" s="145" t="s">
        <v>532</v>
      </c>
      <c r="E60" s="145" t="s">
        <v>533</v>
      </c>
      <c r="F60" s="145" t="s">
        <v>534</v>
      </c>
      <c r="H60" s="277" t="s">
        <v>807</v>
      </c>
      <c r="I60" s="278" t="s">
        <v>805</v>
      </c>
    </row>
    <row r="61" spans="1:9" ht="12.75">
      <c r="A61" s="146">
        <v>56</v>
      </c>
      <c r="B61" s="113" t="str">
        <f t="shared" si="7"/>
        <v>Anton Mäkinen</v>
      </c>
      <c r="C61" s="113" t="str">
        <f t="shared" si="6"/>
        <v>MBF</v>
      </c>
      <c r="D61" s="145" t="s">
        <v>280</v>
      </c>
      <c r="E61" s="145" t="s">
        <v>252</v>
      </c>
      <c r="F61" s="145" t="s">
        <v>305</v>
      </c>
      <c r="H61" s="277" t="s">
        <v>620</v>
      </c>
      <c r="I61" s="277" t="s">
        <v>343</v>
      </c>
    </row>
    <row r="62" spans="1:9" ht="12.75">
      <c r="A62" s="146">
        <v>57</v>
      </c>
      <c r="B62" s="113" t="str">
        <f t="shared" si="7"/>
        <v>Thomas Lundström</v>
      </c>
      <c r="C62" s="113" t="str">
        <f t="shared" si="6"/>
        <v>MBF</v>
      </c>
      <c r="D62" s="145" t="s">
        <v>385</v>
      </c>
      <c r="E62" s="145" t="s">
        <v>276</v>
      </c>
      <c r="F62" s="145" t="s">
        <v>305</v>
      </c>
      <c r="H62" s="277" t="s">
        <v>346</v>
      </c>
      <c r="I62" s="277" t="s">
        <v>343</v>
      </c>
    </row>
    <row r="63" spans="1:9" ht="12.75">
      <c r="A63" s="146">
        <v>58</v>
      </c>
      <c r="B63" s="113" t="str">
        <f t="shared" si="7"/>
        <v>Anders Lundström</v>
      </c>
      <c r="C63" s="113" t="str">
        <f t="shared" si="6"/>
        <v>MBF</v>
      </c>
      <c r="D63" s="145" t="s">
        <v>385</v>
      </c>
      <c r="E63" s="145" t="s">
        <v>277</v>
      </c>
      <c r="F63" s="145" t="s">
        <v>305</v>
      </c>
      <c r="H63" s="277" t="s">
        <v>342</v>
      </c>
      <c r="I63" s="277" t="s">
        <v>343</v>
      </c>
    </row>
    <row r="64" spans="1:9" ht="12.75">
      <c r="A64" s="146">
        <v>59</v>
      </c>
      <c r="B64" s="113" t="str">
        <f t="shared" si="7"/>
        <v>Emil Rantatulkkila</v>
      </c>
      <c r="C64" s="113" t="str">
        <f t="shared" si="6"/>
        <v>MBF</v>
      </c>
      <c r="D64" s="145" t="s">
        <v>386</v>
      </c>
      <c r="E64" s="145" t="s">
        <v>278</v>
      </c>
      <c r="F64" s="145" t="s">
        <v>305</v>
      </c>
      <c r="H64" s="277" t="s">
        <v>621</v>
      </c>
      <c r="I64" s="277" t="s">
        <v>343</v>
      </c>
    </row>
    <row r="65" spans="1:9" ht="12.75">
      <c r="A65" s="146">
        <v>60</v>
      </c>
      <c r="B65" s="113" t="str">
        <f t="shared" si="7"/>
        <v>Petri Rantatulkkila</v>
      </c>
      <c r="C65" s="113" t="str">
        <f t="shared" si="6"/>
        <v>MBF</v>
      </c>
      <c r="D65" s="145" t="s">
        <v>365</v>
      </c>
      <c r="E65" s="145" t="s">
        <v>279</v>
      </c>
      <c r="F65" s="145" t="s">
        <v>305</v>
      </c>
      <c r="H65" s="277" t="s">
        <v>622</v>
      </c>
      <c r="I65" s="277" t="s">
        <v>343</v>
      </c>
    </row>
    <row r="66" spans="1:9" ht="12.75">
      <c r="A66" s="146">
        <v>61</v>
      </c>
      <c r="B66" s="113" t="str">
        <f t="shared" si="7"/>
        <v>Miikka  O'Connor</v>
      </c>
      <c r="C66" s="113" t="str">
        <f t="shared" si="6"/>
        <v>MBF</v>
      </c>
      <c r="D66" s="145" t="s">
        <v>366</v>
      </c>
      <c r="E66" s="145" t="s">
        <v>367</v>
      </c>
      <c r="F66" s="145" t="s">
        <v>305</v>
      </c>
      <c r="H66" s="277" t="s">
        <v>347</v>
      </c>
      <c r="I66" s="277" t="s">
        <v>343</v>
      </c>
    </row>
    <row r="67" spans="1:9" ht="12.75">
      <c r="A67" s="146">
        <v>62</v>
      </c>
      <c r="B67" s="113" t="str">
        <f t="shared" si="7"/>
        <v>Maris Jansons</v>
      </c>
      <c r="C67" s="113" t="str">
        <f t="shared" si="6"/>
        <v>MBF</v>
      </c>
      <c r="D67" s="145" t="s">
        <v>177</v>
      </c>
      <c r="E67" s="145" t="s">
        <v>176</v>
      </c>
      <c r="F67" s="145" t="s">
        <v>305</v>
      </c>
      <c r="H67" s="277" t="s">
        <v>623</v>
      </c>
      <c r="I67" s="277" t="s">
        <v>343</v>
      </c>
    </row>
    <row r="68" spans="1:9" ht="12.75">
      <c r="A68" s="146">
        <v>63</v>
      </c>
      <c r="B68" s="113" t="str">
        <f t="shared" si="7"/>
        <v>Aleksi  Veini</v>
      </c>
      <c r="C68" s="113" t="str">
        <f t="shared" si="6"/>
        <v>MBF</v>
      </c>
      <c r="D68" s="145" t="s">
        <v>370</v>
      </c>
      <c r="E68" s="145" t="s">
        <v>227</v>
      </c>
      <c r="F68" s="145" t="s">
        <v>305</v>
      </c>
      <c r="H68" s="277" t="s">
        <v>348</v>
      </c>
      <c r="I68" s="277" t="s">
        <v>343</v>
      </c>
    </row>
    <row r="69" spans="1:9" ht="12.75">
      <c r="A69" s="146">
        <v>64</v>
      </c>
      <c r="B69" s="113" t="str">
        <f t="shared" si="7"/>
        <v>Rolands  Jansons</v>
      </c>
      <c r="C69" s="113" t="str">
        <f t="shared" si="6"/>
        <v>Maunulan Spinni</v>
      </c>
      <c r="D69" s="145" t="s">
        <v>119</v>
      </c>
      <c r="E69" s="145" t="s">
        <v>120</v>
      </c>
      <c r="F69" s="145" t="s">
        <v>306</v>
      </c>
      <c r="H69" s="277" t="s">
        <v>624</v>
      </c>
      <c r="I69" s="277" t="s">
        <v>161</v>
      </c>
    </row>
    <row r="70" spans="1:9" ht="12.75">
      <c r="A70" s="146">
        <v>65</v>
      </c>
      <c r="B70" s="113" t="str">
        <f t="shared" si="7"/>
        <v>Heikki Tanhua</v>
      </c>
      <c r="C70" s="113" t="str">
        <f t="shared" si="6"/>
        <v>LPTS</v>
      </c>
      <c r="D70" s="145" t="s">
        <v>121</v>
      </c>
      <c r="E70" s="145" t="s">
        <v>393</v>
      </c>
      <c r="F70" s="145" t="s">
        <v>307</v>
      </c>
      <c r="H70" s="277" t="s">
        <v>349</v>
      </c>
      <c r="I70" s="277" t="s">
        <v>350</v>
      </c>
    </row>
    <row r="71" spans="1:9" ht="12.75">
      <c r="A71" s="146">
        <v>66</v>
      </c>
      <c r="B71" s="113" t="str">
        <f t="shared" si="7"/>
        <v>Riku Autio </v>
      </c>
      <c r="C71" s="113" t="str">
        <f t="shared" si="6"/>
        <v>KoKa</v>
      </c>
      <c r="D71" s="145" t="s">
        <v>311</v>
      </c>
      <c r="E71" s="145" t="s">
        <v>122</v>
      </c>
      <c r="F71" s="145" t="s">
        <v>308</v>
      </c>
      <c r="H71" s="277" t="s">
        <v>162</v>
      </c>
      <c r="I71" s="277" t="s">
        <v>361</v>
      </c>
    </row>
    <row r="72" spans="1:9" ht="12.75">
      <c r="A72" s="146">
        <v>67</v>
      </c>
      <c r="B72" s="113" t="str">
        <f t="shared" si="7"/>
        <v>Teppo Ahti</v>
      </c>
      <c r="C72" s="113" t="str">
        <f t="shared" si="6"/>
        <v>KoKa</v>
      </c>
      <c r="D72" s="145" t="s">
        <v>313</v>
      </c>
      <c r="E72" s="145" t="s">
        <v>312</v>
      </c>
      <c r="F72" s="145" t="s">
        <v>308</v>
      </c>
      <c r="H72" s="277" t="s">
        <v>163</v>
      </c>
      <c r="I72" s="277" t="s">
        <v>361</v>
      </c>
    </row>
    <row r="73" spans="1:9" ht="12.75">
      <c r="A73" s="146">
        <v>68</v>
      </c>
      <c r="B73" s="113" t="str">
        <f t="shared" si="7"/>
        <v>Veikka  Flemming</v>
      </c>
      <c r="C73" s="113" t="str">
        <f t="shared" si="6"/>
        <v>KoKa</v>
      </c>
      <c r="D73" s="145" t="s">
        <v>314</v>
      </c>
      <c r="E73" s="145" t="s">
        <v>315</v>
      </c>
      <c r="F73" s="145" t="s">
        <v>308</v>
      </c>
      <c r="H73" s="277" t="s">
        <v>364</v>
      </c>
      <c r="I73" s="277" t="s">
        <v>361</v>
      </c>
    </row>
    <row r="74" spans="1:9" ht="12.75">
      <c r="A74" s="146">
        <v>69</v>
      </c>
      <c r="B74" s="113" t="str">
        <f t="shared" si="7"/>
        <v>Sami Ruohonen</v>
      </c>
      <c r="C74" s="113" t="str">
        <f t="shared" si="6"/>
        <v>KoKa</v>
      </c>
      <c r="D74" s="145" t="s">
        <v>317</v>
      </c>
      <c r="E74" s="145" t="s">
        <v>316</v>
      </c>
      <c r="F74" s="145" t="s">
        <v>308</v>
      </c>
      <c r="H74" s="277" t="s">
        <v>351</v>
      </c>
      <c r="I74" s="277" t="s">
        <v>361</v>
      </c>
    </row>
    <row r="75" spans="1:9" ht="12.75">
      <c r="A75" s="146">
        <v>70</v>
      </c>
      <c r="B75" s="113" t="str">
        <f t="shared" si="7"/>
        <v>Asko  Rasinen </v>
      </c>
      <c r="C75" s="113" t="str">
        <f t="shared" si="6"/>
        <v>HeKa</v>
      </c>
      <c r="D75" s="145" t="s">
        <v>318</v>
      </c>
      <c r="E75" s="145" t="s">
        <v>319</v>
      </c>
      <c r="F75" s="145" t="s">
        <v>381</v>
      </c>
      <c r="H75" s="277" t="s">
        <v>352</v>
      </c>
      <c r="I75" s="277" t="s">
        <v>609</v>
      </c>
    </row>
    <row r="76" spans="1:9" ht="12.75">
      <c r="A76" s="146">
        <v>71</v>
      </c>
      <c r="B76" s="113" t="str">
        <f t="shared" si="7"/>
        <v>Niko Pihajoki</v>
      </c>
      <c r="C76" s="113" t="str">
        <f t="shared" si="6"/>
        <v>TuPy</v>
      </c>
      <c r="D76" s="145" t="s">
        <v>513</v>
      </c>
      <c r="E76" s="145" t="s">
        <v>320</v>
      </c>
      <c r="F76" s="145" t="s">
        <v>587</v>
      </c>
      <c r="H76" s="277" t="s">
        <v>265</v>
      </c>
      <c r="I76" s="277" t="s">
        <v>353</v>
      </c>
    </row>
    <row r="77" spans="1:9" ht="12.75">
      <c r="A77" s="146">
        <v>72</v>
      </c>
      <c r="B77" s="113" t="str">
        <f t="shared" si="7"/>
        <v>Jani Ruuskanen</v>
      </c>
      <c r="C77" s="113" t="str">
        <f t="shared" si="6"/>
        <v>TuPy</v>
      </c>
      <c r="D77" s="145" t="s">
        <v>514</v>
      </c>
      <c r="E77" s="145" t="s">
        <v>321</v>
      </c>
      <c r="F77" s="145" t="s">
        <v>587</v>
      </c>
      <c r="H77" s="277" t="s">
        <v>266</v>
      </c>
      <c r="I77" s="277" t="s">
        <v>353</v>
      </c>
    </row>
    <row r="78" spans="1:9" ht="12.75">
      <c r="A78" s="146">
        <v>73</v>
      </c>
      <c r="B78" s="113" t="str">
        <f t="shared" si="7"/>
        <v>Jari Ruuskanen</v>
      </c>
      <c r="C78" s="113" t="str">
        <f t="shared" si="6"/>
        <v>TuPy</v>
      </c>
      <c r="D78" s="145" t="s">
        <v>515</v>
      </c>
      <c r="E78" s="145" t="s">
        <v>322</v>
      </c>
      <c r="F78" s="145" t="s">
        <v>587</v>
      </c>
      <c r="H78" s="277" t="s">
        <v>267</v>
      </c>
      <c r="I78" s="277" t="s">
        <v>353</v>
      </c>
    </row>
    <row r="79" spans="1:9" ht="12.75">
      <c r="A79" s="146">
        <v>74</v>
      </c>
      <c r="B79" s="113" t="str">
        <f t="shared" si="7"/>
        <v>Konsta Kollanus</v>
      </c>
      <c r="C79" s="113" t="str">
        <f t="shared" si="6"/>
        <v>TuPy</v>
      </c>
      <c r="D79" s="145" t="s">
        <v>516</v>
      </c>
      <c r="E79" s="145" t="s">
        <v>323</v>
      </c>
      <c r="F79" s="145" t="s">
        <v>587</v>
      </c>
      <c r="H79" s="277" t="s">
        <v>354</v>
      </c>
      <c r="I79" s="277" t="s">
        <v>353</v>
      </c>
    </row>
    <row r="80" spans="1:9" ht="12.75">
      <c r="A80" s="146">
        <v>75</v>
      </c>
      <c r="B80" s="113" t="str">
        <f t="shared" si="7"/>
        <v>Jukka Filen</v>
      </c>
      <c r="C80" s="113" t="str">
        <f t="shared" si="6"/>
        <v>HäKi</v>
      </c>
      <c r="D80" s="145" t="s">
        <v>310</v>
      </c>
      <c r="E80" s="145" t="s">
        <v>324</v>
      </c>
      <c r="F80" s="145" t="s">
        <v>588</v>
      </c>
      <c r="H80" s="277" t="s">
        <v>715</v>
      </c>
      <c r="I80" s="277" t="s">
        <v>355</v>
      </c>
    </row>
    <row r="81" spans="1:9" ht="12.75">
      <c r="A81" s="146">
        <v>76</v>
      </c>
      <c r="B81" s="113" t="str">
        <f t="shared" si="7"/>
        <v>Pasi Laine</v>
      </c>
      <c r="C81" s="113" t="str">
        <f t="shared" si="6"/>
        <v>HäKi</v>
      </c>
      <c r="D81" s="145" t="s">
        <v>118</v>
      </c>
      <c r="E81" s="145" t="s">
        <v>325</v>
      </c>
      <c r="F81" s="145" t="s">
        <v>588</v>
      </c>
      <c r="H81" s="277" t="s">
        <v>716</v>
      </c>
      <c r="I81" s="277" t="s">
        <v>355</v>
      </c>
    </row>
    <row r="82" spans="1:9" ht="12.75">
      <c r="A82" s="146">
        <v>77</v>
      </c>
      <c r="B82" s="113" t="str">
        <f t="shared" si="7"/>
        <v>Jyrki Virtanen</v>
      </c>
      <c r="C82" s="113" t="str">
        <f t="shared" si="6"/>
        <v>HäKi</v>
      </c>
      <c r="D82" s="145" t="s">
        <v>117</v>
      </c>
      <c r="E82" s="145" t="s">
        <v>326</v>
      </c>
      <c r="F82" s="145" t="s">
        <v>588</v>
      </c>
      <c r="H82" s="277" t="s">
        <v>717</v>
      </c>
      <c r="I82" s="277" t="s">
        <v>355</v>
      </c>
    </row>
    <row r="83" spans="1:9" ht="12.75">
      <c r="A83" s="146">
        <v>78</v>
      </c>
      <c r="B83" s="113" t="str">
        <f t="shared" si="7"/>
        <v>Juha Rimpiläinen</v>
      </c>
      <c r="C83" s="113" t="str">
        <f t="shared" si="6"/>
        <v>Grani Pingis</v>
      </c>
      <c r="D83" s="145" t="s">
        <v>116</v>
      </c>
      <c r="E83" s="145" t="s">
        <v>327</v>
      </c>
      <c r="F83" s="145" t="s">
        <v>391</v>
      </c>
      <c r="H83" s="277" t="s">
        <v>718</v>
      </c>
      <c r="I83" s="277" t="s">
        <v>719</v>
      </c>
    </row>
    <row r="84" spans="1:9" ht="12.75">
      <c r="A84" s="146">
        <v>79</v>
      </c>
      <c r="B84" s="113" t="str">
        <f t="shared" si="7"/>
        <v>Ville Husu</v>
      </c>
      <c r="C84" s="113" t="str">
        <f t="shared" si="6"/>
        <v>HP</v>
      </c>
      <c r="D84" s="145" t="s">
        <v>507</v>
      </c>
      <c r="E84" s="145" t="s">
        <v>504</v>
      </c>
      <c r="F84" s="145" t="s">
        <v>392</v>
      </c>
      <c r="H84" s="277" t="s">
        <v>720</v>
      </c>
      <c r="I84" s="277" t="s">
        <v>356</v>
      </c>
    </row>
    <row r="85" spans="1:9" ht="12.75">
      <c r="A85" s="146">
        <v>80</v>
      </c>
      <c r="B85" s="113" t="str">
        <f t="shared" si="7"/>
        <v>Mika Kotoluoto</v>
      </c>
      <c r="C85" s="113" t="str">
        <f t="shared" si="6"/>
        <v>HP</v>
      </c>
      <c r="D85" s="145" t="s">
        <v>506</v>
      </c>
      <c r="E85" s="145" t="s">
        <v>505</v>
      </c>
      <c r="F85" s="145" t="s">
        <v>392</v>
      </c>
      <c r="H85" s="277" t="s">
        <v>721</v>
      </c>
      <c r="I85" s="277" t="s">
        <v>356</v>
      </c>
    </row>
    <row r="86" spans="1:9" ht="12.75">
      <c r="A86" s="146">
        <v>81</v>
      </c>
      <c r="B86" s="113" t="str">
        <f aca="true" t="shared" si="8" ref="B86:B108">CONCATENATE(E86," ",D86)</f>
        <v>Juhani Kujanpää</v>
      </c>
      <c r="C86" s="113" t="str">
        <f aca="true" t="shared" si="9" ref="C86:C108">IF(F86="","",F86)</f>
        <v>HP</v>
      </c>
      <c r="D86" s="145" t="s">
        <v>535</v>
      </c>
      <c r="E86" s="145" t="s">
        <v>536</v>
      </c>
      <c r="F86" s="145" t="s">
        <v>392</v>
      </c>
      <c r="H86" s="277" t="s">
        <v>357</v>
      </c>
      <c r="I86" s="277" t="s">
        <v>356</v>
      </c>
    </row>
    <row r="87" spans="1:9" ht="12.75">
      <c r="A87" s="146">
        <v>82</v>
      </c>
      <c r="B87" s="113" t="str">
        <f t="shared" si="8"/>
        <v>Vesa Haapasalo</v>
      </c>
      <c r="C87" s="113" t="str">
        <f t="shared" si="9"/>
        <v>HP</v>
      </c>
      <c r="D87" s="145" t="s">
        <v>335</v>
      </c>
      <c r="E87" s="145" t="s">
        <v>537</v>
      </c>
      <c r="F87" s="145" t="s">
        <v>392</v>
      </c>
      <c r="H87" s="277" t="s">
        <v>358</v>
      </c>
      <c r="I87" s="277" t="s">
        <v>356</v>
      </c>
    </row>
    <row r="88" spans="1:9" ht="12.75">
      <c r="A88" s="146">
        <v>83</v>
      </c>
      <c r="B88" s="113" t="str">
        <f t="shared" si="8"/>
        <v>Kai Tammela</v>
      </c>
      <c r="C88" s="113" t="str">
        <f t="shared" si="9"/>
        <v>HP</v>
      </c>
      <c r="D88" s="145" t="s">
        <v>336</v>
      </c>
      <c r="E88" s="145" t="s">
        <v>337</v>
      </c>
      <c r="F88" s="145" t="s">
        <v>392</v>
      </c>
      <c r="H88" s="277" t="s">
        <v>557</v>
      </c>
      <c r="I88" s="278" t="s">
        <v>356</v>
      </c>
    </row>
    <row r="89" spans="1:9" ht="12.75">
      <c r="A89" s="146">
        <v>84</v>
      </c>
      <c r="B89" s="113" t="str">
        <f t="shared" si="8"/>
        <v>Janne Röpelinen</v>
      </c>
      <c r="C89" s="113" t="str">
        <f t="shared" si="9"/>
        <v>OPT-86</v>
      </c>
      <c r="D89" s="145" t="s">
        <v>384</v>
      </c>
      <c r="E89" s="145" t="s">
        <v>338</v>
      </c>
      <c r="F89" s="145" t="s">
        <v>339</v>
      </c>
      <c r="H89" s="278" t="s">
        <v>359</v>
      </c>
      <c r="I89" s="278" t="s">
        <v>559</v>
      </c>
    </row>
    <row r="90" spans="1:9" ht="12.75">
      <c r="A90" s="146">
        <v>85</v>
      </c>
      <c r="B90" s="113" t="str">
        <f t="shared" si="8"/>
        <v>Kristian Palomaa</v>
      </c>
      <c r="C90" s="113" t="str">
        <f t="shared" si="9"/>
        <v>OPT-86</v>
      </c>
      <c r="D90" s="145" t="s">
        <v>340</v>
      </c>
      <c r="E90" s="144" t="s">
        <v>341</v>
      </c>
      <c r="F90" s="144" t="s">
        <v>339</v>
      </c>
      <c r="H90" s="278" t="s">
        <v>360</v>
      </c>
      <c r="I90" s="278" t="s">
        <v>559</v>
      </c>
    </row>
    <row r="91" spans="1:9" ht="12.75">
      <c r="A91" s="146">
        <v>86</v>
      </c>
      <c r="B91" s="113" t="str">
        <f t="shared" si="8"/>
        <v>Pasi Kankainen</v>
      </c>
      <c r="C91" s="113" t="str">
        <f t="shared" si="9"/>
        <v>OPT-86</v>
      </c>
      <c r="D91" s="145" t="s">
        <v>362</v>
      </c>
      <c r="E91" s="144" t="s">
        <v>569</v>
      </c>
      <c r="F91" s="144" t="s">
        <v>339</v>
      </c>
      <c r="H91" s="150" t="s">
        <v>558</v>
      </c>
      <c r="I91" s="150" t="s">
        <v>559</v>
      </c>
    </row>
    <row r="92" spans="1:6" ht="12.75">
      <c r="A92" s="146">
        <v>87</v>
      </c>
      <c r="B92" s="113" t="str">
        <f t="shared" si="8"/>
        <v>Aleksander Dyroff</v>
      </c>
      <c r="C92" s="113" t="str">
        <f t="shared" si="9"/>
        <v>MBF</v>
      </c>
      <c r="D92" s="145" t="s">
        <v>244</v>
      </c>
      <c r="E92" s="145" t="s">
        <v>245</v>
      </c>
      <c r="F92" s="145" t="s">
        <v>305</v>
      </c>
    </row>
    <row r="93" spans="1:6" ht="12">
      <c r="A93" s="146">
        <v>88</v>
      </c>
      <c r="B93" s="113" t="str">
        <f t="shared" si="8"/>
        <v> </v>
      </c>
      <c r="C93" s="113">
        <f t="shared" si="9"/>
      </c>
      <c r="D93" s="144"/>
      <c r="E93" s="144"/>
      <c r="F93" s="144"/>
    </row>
    <row r="94" spans="1:6" ht="12">
      <c r="A94" s="146">
        <v>89</v>
      </c>
      <c r="B94" s="113" t="str">
        <f t="shared" si="8"/>
        <v> </v>
      </c>
      <c r="C94" s="113">
        <f t="shared" si="9"/>
      </c>
      <c r="D94" s="144"/>
      <c r="E94" s="144"/>
      <c r="F94" s="144"/>
    </row>
    <row r="95" spans="1:6" ht="12">
      <c r="A95" s="146">
        <v>90</v>
      </c>
      <c r="B95" s="113" t="str">
        <f t="shared" si="8"/>
        <v> </v>
      </c>
      <c r="C95" s="113">
        <f t="shared" si="9"/>
      </c>
      <c r="D95" s="144"/>
      <c r="E95" s="144"/>
      <c r="F95" s="144"/>
    </row>
    <row r="96" spans="1:6" ht="12">
      <c r="A96" s="146">
        <v>91</v>
      </c>
      <c r="B96" s="113" t="str">
        <f t="shared" si="8"/>
        <v> </v>
      </c>
      <c r="C96" s="113">
        <f t="shared" si="9"/>
      </c>
      <c r="D96" s="144"/>
      <c r="E96" s="144"/>
      <c r="F96" s="144"/>
    </row>
    <row r="97" spans="1:6" ht="12">
      <c r="A97" s="146">
        <v>92</v>
      </c>
      <c r="B97" s="113" t="str">
        <f t="shared" si="8"/>
        <v> </v>
      </c>
      <c r="C97" s="113">
        <f t="shared" si="9"/>
      </c>
      <c r="D97" s="144"/>
      <c r="E97" s="144"/>
      <c r="F97" s="144"/>
    </row>
    <row r="98" spans="1:6" ht="12">
      <c r="A98" s="146">
        <v>93</v>
      </c>
      <c r="B98" s="113" t="str">
        <f t="shared" si="8"/>
        <v> </v>
      </c>
      <c r="C98" s="113">
        <f t="shared" si="9"/>
      </c>
      <c r="D98" s="144"/>
      <c r="E98" s="144"/>
      <c r="F98" s="144"/>
    </row>
    <row r="99" spans="1:6" ht="12">
      <c r="A99" s="146">
        <v>94</v>
      </c>
      <c r="B99" s="113" t="str">
        <f t="shared" si="8"/>
        <v> </v>
      </c>
      <c r="C99" s="113">
        <f t="shared" si="9"/>
      </c>
      <c r="D99" s="144"/>
      <c r="E99" s="144"/>
      <c r="F99" s="144"/>
    </row>
    <row r="100" spans="1:6" ht="12">
      <c r="A100" s="113">
        <v>120</v>
      </c>
      <c r="B100" s="113" t="str">
        <f t="shared" si="8"/>
        <v> </v>
      </c>
      <c r="C100" s="113">
        <f t="shared" si="9"/>
      </c>
      <c r="D100" s="119"/>
      <c r="E100" s="119"/>
      <c r="F100" s="119"/>
    </row>
    <row r="101" spans="1:6" ht="12">
      <c r="A101" s="113">
        <v>121</v>
      </c>
      <c r="B101" s="113" t="str">
        <f t="shared" si="8"/>
        <v> </v>
      </c>
      <c r="C101" s="113">
        <f t="shared" si="9"/>
      </c>
      <c r="D101" s="119"/>
      <c r="E101" s="119"/>
      <c r="F101" s="119"/>
    </row>
    <row r="102" spans="1:6" ht="12">
      <c r="A102" s="113">
        <v>122</v>
      </c>
      <c r="B102" s="113" t="str">
        <f t="shared" si="8"/>
        <v> </v>
      </c>
      <c r="C102" s="113">
        <f t="shared" si="9"/>
      </c>
      <c r="D102" s="119"/>
      <c r="E102" s="119"/>
      <c r="F102" s="119"/>
    </row>
    <row r="103" spans="1:6" ht="12">
      <c r="A103" s="113">
        <v>123</v>
      </c>
      <c r="B103" s="113" t="str">
        <f t="shared" si="8"/>
        <v> </v>
      </c>
      <c r="C103" s="113">
        <f t="shared" si="9"/>
      </c>
      <c r="D103" s="119"/>
      <c r="E103" s="119"/>
      <c r="F103" s="119"/>
    </row>
    <row r="104" spans="1:6" ht="12">
      <c r="A104" s="113">
        <v>124</v>
      </c>
      <c r="B104" s="113" t="str">
        <f t="shared" si="8"/>
        <v> </v>
      </c>
      <c r="C104" s="113">
        <f t="shared" si="9"/>
      </c>
      <c r="D104" s="119"/>
      <c r="E104" s="119"/>
      <c r="F104" s="119"/>
    </row>
    <row r="105" spans="1:6" ht="12">
      <c r="A105" s="113">
        <v>125</v>
      </c>
      <c r="B105" s="113" t="str">
        <f t="shared" si="8"/>
        <v> </v>
      </c>
      <c r="C105" s="113">
        <f t="shared" si="9"/>
      </c>
      <c r="D105" s="119"/>
      <c r="E105" s="119"/>
      <c r="F105" s="119"/>
    </row>
    <row r="106" spans="1:6" ht="12">
      <c r="A106" s="113">
        <v>126</v>
      </c>
      <c r="B106" s="113" t="str">
        <f t="shared" si="8"/>
        <v> </v>
      </c>
      <c r="C106" s="113">
        <f t="shared" si="9"/>
      </c>
      <c r="D106" s="119"/>
      <c r="E106" s="119"/>
      <c r="F106" s="119"/>
    </row>
    <row r="107" spans="1:6" ht="12">
      <c r="A107" s="113">
        <v>127</v>
      </c>
      <c r="B107" s="113" t="str">
        <f t="shared" si="8"/>
        <v> </v>
      </c>
      <c r="C107" s="113">
        <f t="shared" si="9"/>
      </c>
      <c r="D107" s="119"/>
      <c r="E107" s="119"/>
      <c r="F107" s="119"/>
    </row>
    <row r="108" spans="1:6" ht="12">
      <c r="A108" s="113">
        <v>128</v>
      </c>
      <c r="B108" s="113" t="str">
        <f t="shared" si="8"/>
        <v> </v>
      </c>
      <c r="C108" s="113">
        <f t="shared" si="9"/>
      </c>
      <c r="D108" s="119"/>
      <c r="E108" s="119"/>
      <c r="F108" s="119"/>
    </row>
    <row r="109" spans="1:6" ht="12">
      <c r="A109" s="113">
        <v>129</v>
      </c>
      <c r="B109" s="113" t="str">
        <f aca="true" t="shared" si="10" ref="B109:B172">CONCATENATE(E109," ",D109)</f>
        <v> </v>
      </c>
      <c r="C109" s="113">
        <f aca="true" t="shared" si="11" ref="C109:C172">IF(F109="","",F109)</f>
      </c>
      <c r="D109" s="119"/>
      <c r="E109" s="119"/>
      <c r="F109" s="119"/>
    </row>
    <row r="110" spans="1:6" ht="12">
      <c r="A110" s="113">
        <v>130</v>
      </c>
      <c r="B110" s="113" t="str">
        <f t="shared" si="10"/>
        <v> </v>
      </c>
      <c r="C110" s="113">
        <f t="shared" si="11"/>
      </c>
      <c r="D110" s="119"/>
      <c r="E110" s="119"/>
      <c r="F110" s="119"/>
    </row>
    <row r="111" spans="1:6" ht="12">
      <c r="A111" s="113">
        <v>131</v>
      </c>
      <c r="B111" s="113" t="str">
        <f t="shared" si="10"/>
        <v> </v>
      </c>
      <c r="C111" s="113">
        <f t="shared" si="11"/>
      </c>
      <c r="D111" s="119"/>
      <c r="E111" s="119"/>
      <c r="F111" s="119"/>
    </row>
    <row r="112" spans="1:6" ht="12">
      <c r="A112" s="113">
        <v>132</v>
      </c>
      <c r="B112" s="113" t="str">
        <f t="shared" si="10"/>
        <v> </v>
      </c>
      <c r="C112" s="113">
        <f t="shared" si="11"/>
      </c>
      <c r="D112" s="119"/>
      <c r="E112" s="119"/>
      <c r="F112" s="119"/>
    </row>
    <row r="113" spans="1:6" ht="12">
      <c r="A113" s="113">
        <v>133</v>
      </c>
      <c r="B113" s="113" t="str">
        <f t="shared" si="10"/>
        <v> </v>
      </c>
      <c r="C113" s="113">
        <f t="shared" si="11"/>
      </c>
      <c r="D113" s="119"/>
      <c r="E113" s="119"/>
      <c r="F113" s="119"/>
    </row>
    <row r="114" spans="1:6" ht="12">
      <c r="A114" s="113">
        <v>134</v>
      </c>
      <c r="B114" s="113" t="str">
        <f t="shared" si="10"/>
        <v> </v>
      </c>
      <c r="C114" s="113">
        <f t="shared" si="11"/>
      </c>
      <c r="D114" s="119"/>
      <c r="E114" s="119"/>
      <c r="F114" s="119"/>
    </row>
    <row r="115" spans="1:6" ht="12">
      <c r="A115" s="113">
        <v>135</v>
      </c>
      <c r="B115" s="113" t="str">
        <f t="shared" si="10"/>
        <v> </v>
      </c>
      <c r="C115" s="113">
        <f t="shared" si="11"/>
      </c>
      <c r="D115" s="119"/>
      <c r="E115" s="119"/>
      <c r="F115" s="119"/>
    </row>
    <row r="116" spans="1:6" ht="12">
      <c r="A116" s="113">
        <v>136</v>
      </c>
      <c r="B116" s="113" t="str">
        <f t="shared" si="10"/>
        <v> </v>
      </c>
      <c r="C116" s="113">
        <f t="shared" si="11"/>
      </c>
      <c r="D116" s="119"/>
      <c r="E116" s="119"/>
      <c r="F116" s="119"/>
    </row>
    <row r="117" spans="1:6" ht="12">
      <c r="A117" s="113">
        <v>137</v>
      </c>
      <c r="B117" s="113" t="str">
        <f t="shared" si="10"/>
        <v> </v>
      </c>
      <c r="C117" s="113">
        <f t="shared" si="11"/>
      </c>
      <c r="D117" s="119"/>
      <c r="E117" s="119"/>
      <c r="F117" s="119"/>
    </row>
    <row r="118" spans="1:6" ht="12">
      <c r="A118" s="113">
        <v>138</v>
      </c>
      <c r="B118" s="113" t="str">
        <f t="shared" si="10"/>
        <v> </v>
      </c>
      <c r="C118" s="113">
        <f t="shared" si="11"/>
      </c>
      <c r="D118" s="119"/>
      <c r="E118" s="119"/>
      <c r="F118" s="119"/>
    </row>
    <row r="119" spans="1:6" ht="12">
      <c r="A119" s="113">
        <v>139</v>
      </c>
      <c r="B119" s="113" t="str">
        <f t="shared" si="10"/>
        <v> </v>
      </c>
      <c r="C119" s="113">
        <f t="shared" si="11"/>
      </c>
      <c r="D119" s="119"/>
      <c r="E119" s="119"/>
      <c r="F119" s="119"/>
    </row>
    <row r="120" spans="1:6" ht="12">
      <c r="A120" s="113">
        <v>140</v>
      </c>
      <c r="B120" s="113" t="str">
        <f t="shared" si="10"/>
        <v> </v>
      </c>
      <c r="C120" s="113">
        <f t="shared" si="11"/>
      </c>
      <c r="D120" s="119"/>
      <c r="E120" s="119"/>
      <c r="F120" s="119"/>
    </row>
    <row r="121" spans="1:6" ht="12">
      <c r="A121" s="113">
        <v>141</v>
      </c>
      <c r="B121" s="113" t="str">
        <f t="shared" si="10"/>
        <v> </v>
      </c>
      <c r="C121" s="113">
        <f t="shared" si="11"/>
      </c>
      <c r="D121" s="119"/>
      <c r="E121" s="119"/>
      <c r="F121" s="119"/>
    </row>
    <row r="122" spans="1:6" ht="12">
      <c r="A122" s="113">
        <v>142</v>
      </c>
      <c r="B122" s="113" t="str">
        <f t="shared" si="10"/>
        <v> </v>
      </c>
      <c r="C122" s="113">
        <f t="shared" si="11"/>
      </c>
      <c r="D122" s="119"/>
      <c r="E122" s="119"/>
      <c r="F122" s="119"/>
    </row>
    <row r="123" spans="1:6" ht="12">
      <c r="A123" s="113">
        <v>143</v>
      </c>
      <c r="B123" s="113" t="str">
        <f t="shared" si="10"/>
        <v> </v>
      </c>
      <c r="C123" s="113">
        <f t="shared" si="11"/>
      </c>
      <c r="D123" s="119"/>
      <c r="E123" s="119"/>
      <c r="F123" s="119"/>
    </row>
    <row r="124" spans="1:6" ht="12">
      <c r="A124" s="113">
        <v>144</v>
      </c>
      <c r="B124" s="113" t="str">
        <f t="shared" si="10"/>
        <v> </v>
      </c>
      <c r="C124" s="113">
        <f t="shared" si="11"/>
      </c>
      <c r="D124" s="119"/>
      <c r="E124" s="119"/>
      <c r="F124" s="119"/>
    </row>
    <row r="125" spans="1:6" ht="12">
      <c r="A125" s="113">
        <v>145</v>
      </c>
      <c r="B125" s="113" t="str">
        <f t="shared" si="10"/>
        <v> </v>
      </c>
      <c r="C125" s="113">
        <f t="shared" si="11"/>
      </c>
      <c r="D125" s="119"/>
      <c r="E125" s="119"/>
      <c r="F125" s="119"/>
    </row>
    <row r="126" spans="1:6" ht="12">
      <c r="A126" s="113">
        <v>146</v>
      </c>
      <c r="B126" s="113" t="str">
        <f t="shared" si="10"/>
        <v> </v>
      </c>
      <c r="C126" s="113">
        <f t="shared" si="11"/>
      </c>
      <c r="D126" s="119"/>
      <c r="E126" s="119"/>
      <c r="F126" s="119"/>
    </row>
    <row r="127" spans="1:6" ht="12">
      <c r="A127" s="113">
        <v>147</v>
      </c>
      <c r="B127" s="113" t="str">
        <f t="shared" si="10"/>
        <v> </v>
      </c>
      <c r="C127" s="113">
        <f t="shared" si="11"/>
      </c>
      <c r="D127" s="119"/>
      <c r="E127" s="119"/>
      <c r="F127" s="119"/>
    </row>
    <row r="128" spans="1:6" ht="12">
      <c r="A128" s="113">
        <v>148</v>
      </c>
      <c r="B128" s="113" t="str">
        <f t="shared" si="10"/>
        <v> </v>
      </c>
      <c r="C128" s="113">
        <f t="shared" si="11"/>
      </c>
      <c r="D128" s="119"/>
      <c r="E128" s="119"/>
      <c r="F128" s="119"/>
    </row>
    <row r="129" spans="1:6" ht="12">
      <c r="A129" s="113">
        <v>149</v>
      </c>
      <c r="B129" s="113" t="str">
        <f t="shared" si="10"/>
        <v> </v>
      </c>
      <c r="C129" s="113">
        <f t="shared" si="11"/>
      </c>
      <c r="D129" s="119"/>
      <c r="E129" s="119"/>
      <c r="F129" s="119"/>
    </row>
    <row r="130" spans="1:6" ht="12">
      <c r="A130" s="113">
        <v>150</v>
      </c>
      <c r="B130" s="113" t="str">
        <f t="shared" si="10"/>
        <v> </v>
      </c>
      <c r="C130" s="113">
        <f t="shared" si="11"/>
      </c>
      <c r="D130" s="119"/>
      <c r="E130" s="119"/>
      <c r="F130" s="119"/>
    </row>
    <row r="131" spans="1:6" ht="12">
      <c r="A131" s="113">
        <v>151</v>
      </c>
      <c r="B131" s="113" t="str">
        <f t="shared" si="10"/>
        <v> </v>
      </c>
      <c r="C131" s="113">
        <f t="shared" si="11"/>
      </c>
      <c r="D131" s="119"/>
      <c r="E131" s="119"/>
      <c r="F131" s="119"/>
    </row>
    <row r="132" spans="1:6" ht="12">
      <c r="A132" s="113">
        <v>152</v>
      </c>
      <c r="B132" s="113" t="str">
        <f t="shared" si="10"/>
        <v> </v>
      </c>
      <c r="C132" s="113">
        <f t="shared" si="11"/>
      </c>
      <c r="D132" s="119"/>
      <c r="E132" s="119"/>
      <c r="F132" s="119"/>
    </row>
    <row r="133" spans="1:6" ht="12">
      <c r="A133" s="113">
        <v>153</v>
      </c>
      <c r="B133" s="113" t="str">
        <f t="shared" si="10"/>
        <v> </v>
      </c>
      <c r="C133" s="113">
        <f t="shared" si="11"/>
      </c>
      <c r="D133" s="119"/>
      <c r="E133" s="119"/>
      <c r="F133" s="119"/>
    </row>
    <row r="134" spans="1:6" ht="12">
      <c r="A134" s="113">
        <v>154</v>
      </c>
      <c r="B134" s="113" t="str">
        <f t="shared" si="10"/>
        <v> </v>
      </c>
      <c r="C134" s="113">
        <f t="shared" si="11"/>
      </c>
      <c r="D134" s="119"/>
      <c r="E134" s="119"/>
      <c r="F134" s="119"/>
    </row>
    <row r="135" spans="1:6" ht="12">
      <c r="A135" s="113">
        <v>155</v>
      </c>
      <c r="B135" s="113" t="str">
        <f t="shared" si="10"/>
        <v> </v>
      </c>
      <c r="C135" s="113">
        <f t="shared" si="11"/>
      </c>
      <c r="D135" s="119"/>
      <c r="E135" s="119"/>
      <c r="F135" s="119"/>
    </row>
    <row r="136" spans="1:6" ht="12">
      <c r="A136" s="113">
        <v>156</v>
      </c>
      <c r="B136" s="113" t="str">
        <f t="shared" si="10"/>
        <v> </v>
      </c>
      <c r="C136" s="113">
        <f t="shared" si="11"/>
      </c>
      <c r="D136" s="119"/>
      <c r="E136" s="119"/>
      <c r="F136" s="119"/>
    </row>
    <row r="137" spans="1:6" ht="12">
      <c r="A137" s="113">
        <v>157</v>
      </c>
      <c r="B137" s="113" t="str">
        <f t="shared" si="10"/>
        <v> </v>
      </c>
      <c r="C137" s="113">
        <f t="shared" si="11"/>
      </c>
      <c r="D137" s="119"/>
      <c r="E137" s="119"/>
      <c r="F137" s="119"/>
    </row>
    <row r="138" spans="1:6" ht="12">
      <c r="A138" s="113">
        <v>158</v>
      </c>
      <c r="B138" s="113" t="str">
        <f t="shared" si="10"/>
        <v> </v>
      </c>
      <c r="C138" s="113">
        <f t="shared" si="11"/>
      </c>
      <c r="D138" s="119"/>
      <c r="E138" s="119"/>
      <c r="F138" s="119"/>
    </row>
    <row r="139" spans="1:6" ht="12">
      <c r="A139" s="113">
        <v>159</v>
      </c>
      <c r="B139" s="113" t="str">
        <f t="shared" si="10"/>
        <v> </v>
      </c>
      <c r="C139" s="113">
        <f t="shared" si="11"/>
      </c>
      <c r="D139" s="119"/>
      <c r="E139" s="119"/>
      <c r="F139" s="119"/>
    </row>
    <row r="140" spans="1:6" ht="12">
      <c r="A140" s="113">
        <v>160</v>
      </c>
      <c r="B140" s="113" t="str">
        <f t="shared" si="10"/>
        <v> </v>
      </c>
      <c r="C140" s="113">
        <f t="shared" si="11"/>
      </c>
      <c r="D140" s="119"/>
      <c r="E140" s="119"/>
      <c r="F140" s="119"/>
    </row>
    <row r="141" spans="1:6" ht="12">
      <c r="A141" s="113">
        <v>161</v>
      </c>
      <c r="B141" s="113" t="str">
        <f t="shared" si="10"/>
        <v> </v>
      </c>
      <c r="C141" s="113">
        <f t="shared" si="11"/>
      </c>
      <c r="D141" s="119"/>
      <c r="E141" s="119"/>
      <c r="F141" s="119"/>
    </row>
    <row r="142" spans="1:6" ht="12">
      <c r="A142" s="113">
        <v>162</v>
      </c>
      <c r="B142" s="113" t="str">
        <f t="shared" si="10"/>
        <v> </v>
      </c>
      <c r="C142" s="113">
        <f t="shared" si="11"/>
      </c>
      <c r="D142" s="119"/>
      <c r="E142" s="119"/>
      <c r="F142" s="119"/>
    </row>
    <row r="143" spans="1:6" ht="12">
      <c r="A143" s="113">
        <v>163</v>
      </c>
      <c r="B143" s="113" t="str">
        <f t="shared" si="10"/>
        <v> </v>
      </c>
      <c r="C143" s="113">
        <f t="shared" si="11"/>
      </c>
      <c r="D143" s="119"/>
      <c r="E143" s="119"/>
      <c r="F143" s="119"/>
    </row>
    <row r="144" spans="1:6" ht="12">
      <c r="A144" s="113">
        <v>164</v>
      </c>
      <c r="B144" s="113" t="str">
        <f t="shared" si="10"/>
        <v> </v>
      </c>
      <c r="C144" s="113">
        <f t="shared" si="11"/>
      </c>
      <c r="D144" s="119"/>
      <c r="E144" s="119"/>
      <c r="F144" s="119"/>
    </row>
    <row r="145" spans="1:6" ht="12">
      <c r="A145" s="113">
        <v>165</v>
      </c>
      <c r="B145" s="113" t="str">
        <f t="shared" si="10"/>
        <v> </v>
      </c>
      <c r="C145" s="113">
        <f t="shared" si="11"/>
      </c>
      <c r="D145" s="119"/>
      <c r="E145" s="119"/>
      <c r="F145" s="119"/>
    </row>
    <row r="146" spans="1:6" ht="12">
      <c r="A146" s="113">
        <v>166</v>
      </c>
      <c r="B146" s="113" t="str">
        <f t="shared" si="10"/>
        <v> </v>
      </c>
      <c r="C146" s="113">
        <f t="shared" si="11"/>
      </c>
      <c r="D146" s="119"/>
      <c r="E146" s="119"/>
      <c r="F146" s="119"/>
    </row>
    <row r="147" spans="1:6" ht="12">
      <c r="A147" s="113">
        <v>167</v>
      </c>
      <c r="B147" s="113" t="str">
        <f t="shared" si="10"/>
        <v> </v>
      </c>
      <c r="C147" s="113">
        <f t="shared" si="11"/>
      </c>
      <c r="D147" s="119"/>
      <c r="E147" s="119"/>
      <c r="F147" s="119"/>
    </row>
    <row r="148" spans="1:6" ht="12">
      <c r="A148" s="113">
        <v>168</v>
      </c>
      <c r="B148" s="113" t="str">
        <f t="shared" si="10"/>
        <v> </v>
      </c>
      <c r="C148" s="113">
        <f t="shared" si="11"/>
      </c>
      <c r="D148" s="119"/>
      <c r="E148" s="119"/>
      <c r="F148" s="119"/>
    </row>
    <row r="149" spans="1:6" ht="12">
      <c r="A149" s="113">
        <v>169</v>
      </c>
      <c r="B149" s="113" t="str">
        <f t="shared" si="10"/>
        <v> </v>
      </c>
      <c r="C149" s="113">
        <f t="shared" si="11"/>
      </c>
      <c r="D149" s="119"/>
      <c r="E149" s="119"/>
      <c r="F149" s="119"/>
    </row>
    <row r="150" spans="1:6" ht="12">
      <c r="A150" s="113">
        <v>170</v>
      </c>
      <c r="B150" s="113" t="str">
        <f t="shared" si="10"/>
        <v> </v>
      </c>
      <c r="C150" s="113">
        <f t="shared" si="11"/>
      </c>
      <c r="D150" s="119"/>
      <c r="E150" s="119"/>
      <c r="F150" s="119"/>
    </row>
    <row r="151" spans="1:6" ht="12">
      <c r="A151" s="113">
        <v>171</v>
      </c>
      <c r="B151" s="113" t="str">
        <f t="shared" si="10"/>
        <v> </v>
      </c>
      <c r="C151" s="113">
        <f t="shared" si="11"/>
      </c>
      <c r="D151" s="119"/>
      <c r="E151" s="119"/>
      <c r="F151" s="119"/>
    </row>
    <row r="152" spans="1:6" ht="12">
      <c r="A152" s="113">
        <v>172</v>
      </c>
      <c r="B152" s="113" t="str">
        <f t="shared" si="10"/>
        <v> </v>
      </c>
      <c r="C152" s="113">
        <f t="shared" si="11"/>
      </c>
      <c r="D152" s="119"/>
      <c r="E152" s="119"/>
      <c r="F152" s="119"/>
    </row>
    <row r="153" spans="1:6" ht="12">
      <c r="A153" s="113">
        <v>173</v>
      </c>
      <c r="B153" s="113" t="str">
        <f t="shared" si="10"/>
        <v> </v>
      </c>
      <c r="C153" s="113">
        <f t="shared" si="11"/>
      </c>
      <c r="D153" s="119"/>
      <c r="E153" s="119"/>
      <c r="F153" s="119"/>
    </row>
    <row r="154" spans="1:6" ht="12">
      <c r="A154" s="113">
        <v>174</v>
      </c>
      <c r="B154" s="113" t="str">
        <f t="shared" si="10"/>
        <v> </v>
      </c>
      <c r="C154" s="113">
        <f t="shared" si="11"/>
      </c>
      <c r="D154" s="119"/>
      <c r="E154" s="119"/>
      <c r="F154" s="119"/>
    </row>
    <row r="155" spans="1:6" ht="12">
      <c r="A155" s="113">
        <v>175</v>
      </c>
      <c r="B155" s="113" t="str">
        <f t="shared" si="10"/>
        <v> </v>
      </c>
      <c r="C155" s="113">
        <f t="shared" si="11"/>
      </c>
      <c r="D155" s="119"/>
      <c r="E155" s="119"/>
      <c r="F155" s="119"/>
    </row>
    <row r="156" spans="1:6" ht="12">
      <c r="A156" s="113">
        <v>176</v>
      </c>
      <c r="B156" s="113" t="str">
        <f t="shared" si="10"/>
        <v> </v>
      </c>
      <c r="C156" s="113">
        <f t="shared" si="11"/>
      </c>
      <c r="D156" s="119"/>
      <c r="E156" s="119"/>
      <c r="F156" s="119"/>
    </row>
    <row r="157" spans="1:6" ht="12">
      <c r="A157" s="113">
        <v>177</v>
      </c>
      <c r="B157" s="113" t="str">
        <f t="shared" si="10"/>
        <v> </v>
      </c>
      <c r="C157" s="113">
        <f t="shared" si="11"/>
      </c>
      <c r="D157" s="119"/>
      <c r="E157" s="119"/>
      <c r="F157" s="119"/>
    </row>
    <row r="158" spans="1:6" ht="12">
      <c r="A158" s="113">
        <v>178</v>
      </c>
      <c r="B158" s="113" t="str">
        <f t="shared" si="10"/>
        <v> </v>
      </c>
      <c r="C158" s="113">
        <f t="shared" si="11"/>
      </c>
      <c r="D158" s="119"/>
      <c r="E158" s="119"/>
      <c r="F158" s="119"/>
    </row>
    <row r="159" spans="1:6" ht="12">
      <c r="A159" s="113">
        <v>179</v>
      </c>
      <c r="B159" s="113" t="str">
        <f t="shared" si="10"/>
        <v> </v>
      </c>
      <c r="C159" s="113">
        <f t="shared" si="11"/>
      </c>
      <c r="D159" s="119"/>
      <c r="E159" s="119"/>
      <c r="F159" s="119"/>
    </row>
    <row r="160" spans="1:6" ht="12">
      <c r="A160" s="113">
        <v>180</v>
      </c>
      <c r="B160" s="113" t="str">
        <f t="shared" si="10"/>
        <v> </v>
      </c>
      <c r="C160" s="113">
        <f t="shared" si="11"/>
      </c>
      <c r="D160" s="119"/>
      <c r="E160" s="119"/>
      <c r="F160" s="119"/>
    </row>
    <row r="161" spans="1:6" ht="12">
      <c r="A161" s="113">
        <v>181</v>
      </c>
      <c r="B161" s="113" t="str">
        <f t="shared" si="10"/>
        <v> </v>
      </c>
      <c r="C161" s="113">
        <f t="shared" si="11"/>
      </c>
      <c r="D161" s="119"/>
      <c r="E161" s="119"/>
      <c r="F161" s="119"/>
    </row>
    <row r="162" spans="1:6" ht="12">
      <c r="A162" s="113">
        <v>182</v>
      </c>
      <c r="B162" s="113" t="str">
        <f t="shared" si="10"/>
        <v> </v>
      </c>
      <c r="C162" s="113">
        <f t="shared" si="11"/>
      </c>
      <c r="D162" s="119"/>
      <c r="E162" s="119"/>
      <c r="F162" s="119"/>
    </row>
    <row r="163" spans="1:6" ht="12">
      <c r="A163" s="113">
        <v>183</v>
      </c>
      <c r="B163" s="113" t="str">
        <f t="shared" si="10"/>
        <v> </v>
      </c>
      <c r="C163" s="113">
        <f t="shared" si="11"/>
      </c>
      <c r="D163" s="119"/>
      <c r="E163" s="119"/>
      <c r="F163" s="119"/>
    </row>
    <row r="164" spans="1:6" ht="12">
      <c r="A164" s="113">
        <v>184</v>
      </c>
      <c r="B164" s="113" t="str">
        <f t="shared" si="10"/>
        <v> </v>
      </c>
      <c r="C164" s="113">
        <f t="shared" si="11"/>
      </c>
      <c r="D164" s="119"/>
      <c r="E164" s="119"/>
      <c r="F164" s="119"/>
    </row>
    <row r="165" spans="1:6" ht="12">
      <c r="A165" s="113">
        <v>185</v>
      </c>
      <c r="B165" s="113" t="str">
        <f t="shared" si="10"/>
        <v> </v>
      </c>
      <c r="C165" s="113">
        <f t="shared" si="11"/>
      </c>
      <c r="D165" s="119"/>
      <c r="E165" s="119"/>
      <c r="F165" s="119"/>
    </row>
    <row r="166" spans="1:6" ht="12">
      <c r="A166" s="113">
        <v>186</v>
      </c>
      <c r="B166" s="113" t="str">
        <f t="shared" si="10"/>
        <v> </v>
      </c>
      <c r="C166" s="113">
        <f t="shared" si="11"/>
      </c>
      <c r="D166" s="119"/>
      <c r="E166" s="119"/>
      <c r="F166" s="119"/>
    </row>
    <row r="167" spans="1:6" ht="12">
      <c r="A167" s="113">
        <v>187</v>
      </c>
      <c r="B167" s="113" t="str">
        <f t="shared" si="10"/>
        <v> </v>
      </c>
      <c r="C167" s="113">
        <f t="shared" si="11"/>
      </c>
      <c r="D167" s="119"/>
      <c r="E167" s="119"/>
      <c r="F167" s="119"/>
    </row>
    <row r="168" spans="1:6" ht="12">
      <c r="A168" s="113">
        <v>188</v>
      </c>
      <c r="B168" s="113" t="str">
        <f t="shared" si="10"/>
        <v> </v>
      </c>
      <c r="C168" s="113">
        <f t="shared" si="11"/>
      </c>
      <c r="D168" s="119"/>
      <c r="E168" s="119"/>
      <c r="F168" s="119"/>
    </row>
    <row r="169" spans="1:6" ht="12">
      <c r="A169" s="113">
        <v>189</v>
      </c>
      <c r="B169" s="113" t="str">
        <f t="shared" si="10"/>
        <v> </v>
      </c>
      <c r="C169" s="113">
        <f t="shared" si="11"/>
      </c>
      <c r="D169" s="119"/>
      <c r="E169" s="119"/>
      <c r="F169" s="119"/>
    </row>
    <row r="170" spans="1:6" ht="12">
      <c r="A170" s="113">
        <v>190</v>
      </c>
      <c r="B170" s="113" t="str">
        <f t="shared" si="10"/>
        <v> </v>
      </c>
      <c r="C170" s="113">
        <f t="shared" si="11"/>
      </c>
      <c r="D170" s="119"/>
      <c r="E170" s="119"/>
      <c r="F170" s="119"/>
    </row>
    <row r="171" spans="1:6" ht="12">
      <c r="A171" s="113">
        <v>191</v>
      </c>
      <c r="B171" s="113" t="str">
        <f t="shared" si="10"/>
        <v> </v>
      </c>
      <c r="C171" s="113">
        <f t="shared" si="11"/>
      </c>
      <c r="D171" s="119"/>
      <c r="E171" s="119"/>
      <c r="F171" s="119"/>
    </row>
    <row r="172" spans="1:6" ht="12">
      <c r="A172" s="113">
        <v>192</v>
      </c>
      <c r="B172" s="113" t="str">
        <f t="shared" si="10"/>
        <v> </v>
      </c>
      <c r="C172" s="113">
        <f t="shared" si="11"/>
      </c>
      <c r="D172" s="119"/>
      <c r="E172" s="119"/>
      <c r="F172" s="119"/>
    </row>
    <row r="173" spans="1:6" ht="12">
      <c r="A173" s="113">
        <v>193</v>
      </c>
      <c r="B173" s="113" t="str">
        <f aca="true" t="shared" si="12" ref="B173:B230">CONCATENATE(E173," ",D173)</f>
        <v> </v>
      </c>
      <c r="C173" s="113">
        <f aca="true" t="shared" si="13" ref="C173:C230">IF(F173="","",F173)</f>
      </c>
      <c r="D173" s="119"/>
      <c r="E173" s="119"/>
      <c r="F173" s="119"/>
    </row>
    <row r="174" spans="1:6" ht="12">
      <c r="A174" s="113">
        <v>194</v>
      </c>
      <c r="B174" s="113" t="str">
        <f t="shared" si="12"/>
        <v> </v>
      </c>
      <c r="C174" s="113">
        <f t="shared" si="13"/>
      </c>
      <c r="D174" s="119"/>
      <c r="E174" s="119"/>
      <c r="F174" s="119"/>
    </row>
    <row r="175" spans="1:6" ht="12">
      <c r="A175" s="113">
        <v>195</v>
      </c>
      <c r="B175" s="113" t="str">
        <f t="shared" si="12"/>
        <v> </v>
      </c>
      <c r="C175" s="113">
        <f t="shared" si="13"/>
      </c>
      <c r="D175" s="119"/>
      <c r="E175" s="119"/>
      <c r="F175" s="119"/>
    </row>
    <row r="176" spans="1:6" ht="12">
      <c r="A176" s="113">
        <v>196</v>
      </c>
      <c r="B176" s="113" t="str">
        <f t="shared" si="12"/>
        <v> </v>
      </c>
      <c r="C176" s="113">
        <f t="shared" si="13"/>
      </c>
      <c r="D176" s="119"/>
      <c r="E176" s="119"/>
      <c r="F176" s="119"/>
    </row>
    <row r="177" spans="1:6" ht="12">
      <c r="A177" s="113">
        <v>197</v>
      </c>
      <c r="B177" s="113" t="str">
        <f t="shared" si="12"/>
        <v> </v>
      </c>
      <c r="C177" s="113">
        <f t="shared" si="13"/>
      </c>
      <c r="D177" s="119"/>
      <c r="E177" s="119"/>
      <c r="F177" s="119"/>
    </row>
    <row r="178" spans="1:6" ht="12">
      <c r="A178" s="113">
        <v>198</v>
      </c>
      <c r="B178" s="113" t="str">
        <f t="shared" si="12"/>
        <v> </v>
      </c>
      <c r="C178" s="113">
        <f t="shared" si="13"/>
      </c>
      <c r="D178" s="119"/>
      <c r="E178" s="119"/>
      <c r="F178" s="119"/>
    </row>
    <row r="179" spans="1:6" ht="12">
      <c r="A179" s="113">
        <v>199</v>
      </c>
      <c r="B179" s="113" t="str">
        <f t="shared" si="12"/>
        <v> </v>
      </c>
      <c r="C179" s="113">
        <f t="shared" si="13"/>
      </c>
      <c r="D179" s="119"/>
      <c r="E179" s="119"/>
      <c r="F179" s="119"/>
    </row>
    <row r="180" spans="1:6" ht="12">
      <c r="A180" s="113">
        <v>200</v>
      </c>
      <c r="B180" s="113" t="str">
        <f t="shared" si="12"/>
        <v> </v>
      </c>
      <c r="C180" s="113">
        <f t="shared" si="13"/>
      </c>
      <c r="D180" s="119"/>
      <c r="E180" s="119"/>
      <c r="F180" s="119"/>
    </row>
    <row r="181" spans="1:6" ht="12">
      <c r="A181" s="113">
        <v>201</v>
      </c>
      <c r="B181" s="113" t="str">
        <f t="shared" si="12"/>
        <v> </v>
      </c>
      <c r="C181" s="113">
        <f t="shared" si="13"/>
      </c>
      <c r="D181" s="119"/>
      <c r="E181" s="119"/>
      <c r="F181" s="119"/>
    </row>
    <row r="182" spans="1:6" ht="12">
      <c r="A182" s="113">
        <v>202</v>
      </c>
      <c r="B182" s="113" t="str">
        <f t="shared" si="12"/>
        <v> </v>
      </c>
      <c r="C182" s="113">
        <f t="shared" si="13"/>
      </c>
      <c r="D182" s="119"/>
      <c r="E182" s="119"/>
      <c r="F182" s="119"/>
    </row>
    <row r="183" spans="1:6" ht="12">
      <c r="A183" s="113">
        <v>203</v>
      </c>
      <c r="B183" s="113" t="str">
        <f t="shared" si="12"/>
        <v> </v>
      </c>
      <c r="C183" s="113">
        <f t="shared" si="13"/>
      </c>
      <c r="D183" s="119"/>
      <c r="E183" s="119"/>
      <c r="F183" s="119"/>
    </row>
    <row r="184" spans="1:6" ht="12">
      <c r="A184" s="113">
        <v>204</v>
      </c>
      <c r="B184" s="113" t="str">
        <f t="shared" si="12"/>
        <v> </v>
      </c>
      <c r="C184" s="113">
        <f t="shared" si="13"/>
      </c>
      <c r="D184" s="119"/>
      <c r="E184" s="119"/>
      <c r="F184" s="119"/>
    </row>
    <row r="185" spans="1:6" ht="12">
      <c r="A185" s="113">
        <v>205</v>
      </c>
      <c r="B185" s="113" t="str">
        <f t="shared" si="12"/>
        <v> </v>
      </c>
      <c r="C185" s="113">
        <f t="shared" si="13"/>
      </c>
      <c r="D185" s="119"/>
      <c r="E185" s="119"/>
      <c r="F185" s="119"/>
    </row>
    <row r="186" spans="1:6" ht="12">
      <c r="A186" s="113">
        <v>206</v>
      </c>
      <c r="B186" s="113" t="str">
        <f t="shared" si="12"/>
        <v> </v>
      </c>
      <c r="C186" s="113">
        <f t="shared" si="13"/>
      </c>
      <c r="D186" s="119"/>
      <c r="E186" s="119"/>
      <c r="F186" s="119"/>
    </row>
    <row r="187" spans="1:6" ht="12">
      <c r="A187" s="113">
        <v>207</v>
      </c>
      <c r="B187" s="113" t="str">
        <f t="shared" si="12"/>
        <v> </v>
      </c>
      <c r="C187" s="113">
        <f t="shared" si="13"/>
      </c>
      <c r="D187" s="119"/>
      <c r="E187" s="119"/>
      <c r="F187" s="119"/>
    </row>
    <row r="188" spans="1:6" ht="12">
      <c r="A188" s="113">
        <v>208</v>
      </c>
      <c r="B188" s="113" t="str">
        <f t="shared" si="12"/>
        <v> </v>
      </c>
      <c r="C188" s="113">
        <f t="shared" si="13"/>
      </c>
      <c r="D188" s="119"/>
      <c r="E188" s="119"/>
      <c r="F188" s="119"/>
    </row>
    <row r="189" spans="1:6" ht="12">
      <c r="A189" s="113">
        <v>209</v>
      </c>
      <c r="B189" s="113" t="str">
        <f t="shared" si="12"/>
        <v> </v>
      </c>
      <c r="C189" s="113">
        <f t="shared" si="13"/>
      </c>
      <c r="D189" s="119"/>
      <c r="E189" s="119"/>
      <c r="F189" s="119"/>
    </row>
    <row r="190" spans="1:6" ht="12">
      <c r="A190" s="113">
        <v>210</v>
      </c>
      <c r="B190" s="113" t="str">
        <f t="shared" si="12"/>
        <v> </v>
      </c>
      <c r="C190" s="113">
        <f t="shared" si="13"/>
      </c>
      <c r="D190" s="119"/>
      <c r="E190" s="119"/>
      <c r="F190" s="119"/>
    </row>
    <row r="191" spans="1:6" ht="12">
      <c r="A191" s="113">
        <v>211</v>
      </c>
      <c r="B191" s="113" t="str">
        <f t="shared" si="12"/>
        <v> </v>
      </c>
      <c r="C191" s="113">
        <f t="shared" si="13"/>
      </c>
      <c r="D191" s="119"/>
      <c r="E191" s="119"/>
      <c r="F191" s="119"/>
    </row>
    <row r="192" spans="1:6" ht="12">
      <c r="A192" s="113">
        <v>212</v>
      </c>
      <c r="B192" s="113" t="str">
        <f t="shared" si="12"/>
        <v> </v>
      </c>
      <c r="C192" s="113">
        <f t="shared" si="13"/>
      </c>
      <c r="D192" s="119"/>
      <c r="E192" s="119"/>
      <c r="F192" s="119"/>
    </row>
    <row r="193" spans="1:6" ht="12">
      <c r="A193" s="113">
        <v>213</v>
      </c>
      <c r="B193" s="113" t="str">
        <f t="shared" si="12"/>
        <v> </v>
      </c>
      <c r="C193" s="113">
        <f t="shared" si="13"/>
      </c>
      <c r="D193" s="119"/>
      <c r="E193" s="119"/>
      <c r="F193" s="119"/>
    </row>
    <row r="194" spans="1:6" ht="12">
      <c r="A194" s="113">
        <v>214</v>
      </c>
      <c r="B194" s="113" t="str">
        <f t="shared" si="12"/>
        <v> </v>
      </c>
      <c r="C194" s="113">
        <f t="shared" si="13"/>
      </c>
      <c r="D194" s="119"/>
      <c r="E194" s="119"/>
      <c r="F194" s="119"/>
    </row>
    <row r="195" spans="1:6" ht="12">
      <c r="A195" s="113">
        <v>215</v>
      </c>
      <c r="B195" s="113" t="str">
        <f t="shared" si="12"/>
        <v> </v>
      </c>
      <c r="C195" s="113">
        <f t="shared" si="13"/>
      </c>
      <c r="D195" s="119"/>
      <c r="E195" s="119"/>
      <c r="F195" s="119"/>
    </row>
    <row r="196" spans="1:6" ht="12">
      <c r="A196" s="113">
        <v>216</v>
      </c>
      <c r="B196" s="113" t="str">
        <f t="shared" si="12"/>
        <v> </v>
      </c>
      <c r="C196" s="113">
        <f t="shared" si="13"/>
      </c>
      <c r="D196" s="119"/>
      <c r="E196" s="119"/>
      <c r="F196" s="119"/>
    </row>
    <row r="197" spans="1:6" ht="12">
      <c r="A197" s="113">
        <v>217</v>
      </c>
      <c r="B197" s="113" t="str">
        <f t="shared" si="12"/>
        <v> </v>
      </c>
      <c r="C197" s="113">
        <f t="shared" si="13"/>
      </c>
      <c r="D197" s="119"/>
      <c r="E197" s="119"/>
      <c r="F197" s="119"/>
    </row>
    <row r="198" spans="1:6" ht="12">
      <c r="A198" s="113">
        <v>218</v>
      </c>
      <c r="B198" s="113" t="str">
        <f t="shared" si="12"/>
        <v> </v>
      </c>
      <c r="C198" s="113">
        <f t="shared" si="13"/>
      </c>
      <c r="D198" s="119"/>
      <c r="E198" s="119"/>
      <c r="F198" s="119"/>
    </row>
    <row r="199" spans="1:6" ht="12">
      <c r="A199" s="113">
        <v>219</v>
      </c>
      <c r="B199" s="113" t="str">
        <f t="shared" si="12"/>
        <v> </v>
      </c>
      <c r="C199" s="113">
        <f t="shared" si="13"/>
      </c>
      <c r="D199" s="119"/>
      <c r="E199" s="119"/>
      <c r="F199" s="119"/>
    </row>
    <row r="200" spans="1:6" ht="12">
      <c r="A200" s="113">
        <v>220</v>
      </c>
      <c r="B200" s="113" t="str">
        <f t="shared" si="12"/>
        <v> </v>
      </c>
      <c r="C200" s="113">
        <f t="shared" si="13"/>
      </c>
      <c r="D200" s="119"/>
      <c r="E200" s="119"/>
      <c r="F200" s="119"/>
    </row>
    <row r="201" spans="1:6" ht="12">
      <c r="A201" s="113">
        <v>221</v>
      </c>
      <c r="B201" s="113" t="str">
        <f t="shared" si="12"/>
        <v> </v>
      </c>
      <c r="C201" s="113">
        <f t="shared" si="13"/>
      </c>
      <c r="D201" s="119"/>
      <c r="E201" s="119"/>
      <c r="F201" s="119"/>
    </row>
    <row r="202" spans="1:6" ht="12">
      <c r="A202" s="113">
        <v>222</v>
      </c>
      <c r="B202" s="113" t="str">
        <f t="shared" si="12"/>
        <v> </v>
      </c>
      <c r="C202" s="113">
        <f t="shared" si="13"/>
      </c>
      <c r="D202" s="119"/>
      <c r="E202" s="119"/>
      <c r="F202" s="119"/>
    </row>
    <row r="203" spans="1:6" ht="12">
      <c r="A203" s="113">
        <v>223</v>
      </c>
      <c r="B203" s="113" t="str">
        <f t="shared" si="12"/>
        <v> </v>
      </c>
      <c r="C203" s="113">
        <f t="shared" si="13"/>
      </c>
      <c r="D203" s="119"/>
      <c r="E203" s="119"/>
      <c r="F203" s="119"/>
    </row>
    <row r="204" spans="1:6" ht="12">
      <c r="A204" s="113">
        <v>224</v>
      </c>
      <c r="B204" s="113" t="str">
        <f t="shared" si="12"/>
        <v> </v>
      </c>
      <c r="C204" s="113">
        <f t="shared" si="13"/>
      </c>
      <c r="D204" s="119"/>
      <c r="E204" s="119"/>
      <c r="F204" s="119"/>
    </row>
    <row r="205" spans="1:6" ht="12">
      <c r="A205" s="113">
        <v>225</v>
      </c>
      <c r="B205" s="113" t="str">
        <f t="shared" si="12"/>
        <v> </v>
      </c>
      <c r="C205" s="113">
        <f t="shared" si="13"/>
      </c>
      <c r="D205" s="119"/>
      <c r="E205" s="119"/>
      <c r="F205" s="119"/>
    </row>
    <row r="206" spans="1:6" ht="12">
      <c r="A206" s="113">
        <v>226</v>
      </c>
      <c r="B206" s="113" t="str">
        <f t="shared" si="12"/>
        <v> </v>
      </c>
      <c r="C206" s="113">
        <f t="shared" si="13"/>
      </c>
      <c r="D206" s="119"/>
      <c r="E206" s="119"/>
      <c r="F206" s="119"/>
    </row>
    <row r="207" spans="1:6" ht="12">
      <c r="A207" s="113">
        <v>227</v>
      </c>
      <c r="B207" s="113" t="str">
        <f t="shared" si="12"/>
        <v> </v>
      </c>
      <c r="C207" s="113">
        <f t="shared" si="13"/>
      </c>
      <c r="D207" s="119"/>
      <c r="E207" s="119"/>
      <c r="F207" s="119"/>
    </row>
    <row r="208" spans="1:6" ht="12">
      <c r="A208" s="113">
        <v>228</v>
      </c>
      <c r="B208" s="113" t="str">
        <f t="shared" si="12"/>
        <v> </v>
      </c>
      <c r="C208" s="113">
        <f t="shared" si="13"/>
      </c>
      <c r="D208" s="119"/>
      <c r="E208" s="119"/>
      <c r="F208" s="119"/>
    </row>
    <row r="209" spans="1:6" ht="12">
      <c r="A209" s="113">
        <v>229</v>
      </c>
      <c r="B209" s="113" t="str">
        <f t="shared" si="12"/>
        <v> </v>
      </c>
      <c r="C209" s="113">
        <f t="shared" si="13"/>
      </c>
      <c r="D209" s="119"/>
      <c r="E209" s="119"/>
      <c r="F209" s="119"/>
    </row>
    <row r="210" spans="1:6" ht="12">
      <c r="A210" s="113">
        <v>230</v>
      </c>
      <c r="B210" s="113" t="str">
        <f t="shared" si="12"/>
        <v> </v>
      </c>
      <c r="C210" s="113">
        <f t="shared" si="13"/>
      </c>
      <c r="D210" s="119"/>
      <c r="E210" s="119"/>
      <c r="F210" s="119"/>
    </row>
    <row r="211" spans="1:6" ht="12">
      <c r="A211" s="113">
        <v>231</v>
      </c>
      <c r="B211" s="113" t="str">
        <f t="shared" si="12"/>
        <v> </v>
      </c>
      <c r="C211" s="113">
        <f t="shared" si="13"/>
      </c>
      <c r="D211" s="119"/>
      <c r="E211" s="119"/>
      <c r="F211" s="119"/>
    </row>
    <row r="212" spans="1:6" ht="12">
      <c r="A212" s="113">
        <v>232</v>
      </c>
      <c r="B212" s="113" t="str">
        <f t="shared" si="12"/>
        <v> </v>
      </c>
      <c r="C212" s="113">
        <f t="shared" si="13"/>
      </c>
      <c r="D212" s="119"/>
      <c r="E212" s="119"/>
      <c r="F212" s="119"/>
    </row>
    <row r="213" spans="1:6" ht="12">
      <c r="A213" s="113">
        <v>233</v>
      </c>
      <c r="B213" s="113" t="str">
        <f t="shared" si="12"/>
        <v> </v>
      </c>
      <c r="C213" s="113">
        <f t="shared" si="13"/>
      </c>
      <c r="D213" s="119"/>
      <c r="E213" s="119"/>
      <c r="F213" s="119"/>
    </row>
    <row r="214" spans="1:6" ht="12">
      <c r="A214" s="113">
        <v>234</v>
      </c>
      <c r="B214" s="113" t="str">
        <f t="shared" si="12"/>
        <v> </v>
      </c>
      <c r="C214" s="113">
        <f t="shared" si="13"/>
      </c>
      <c r="D214" s="119"/>
      <c r="E214" s="119"/>
      <c r="F214" s="119"/>
    </row>
    <row r="215" spans="1:6" ht="12">
      <c r="A215" s="113">
        <v>235</v>
      </c>
      <c r="B215" s="113" t="str">
        <f t="shared" si="12"/>
        <v> </v>
      </c>
      <c r="C215" s="113">
        <f t="shared" si="13"/>
      </c>
      <c r="D215" s="119"/>
      <c r="E215" s="119"/>
      <c r="F215" s="119"/>
    </row>
    <row r="216" spans="1:6" ht="12">
      <c r="A216" s="113">
        <v>236</v>
      </c>
      <c r="B216" s="113" t="str">
        <f t="shared" si="12"/>
        <v> </v>
      </c>
      <c r="C216" s="113">
        <f t="shared" si="13"/>
      </c>
      <c r="D216" s="119"/>
      <c r="E216" s="119"/>
      <c r="F216" s="119"/>
    </row>
    <row r="217" spans="1:6" ht="12">
      <c r="A217" s="113">
        <v>237</v>
      </c>
      <c r="B217" s="113" t="str">
        <f t="shared" si="12"/>
        <v> </v>
      </c>
      <c r="C217" s="113">
        <f t="shared" si="13"/>
      </c>
      <c r="D217" s="119"/>
      <c r="E217" s="119"/>
      <c r="F217" s="119"/>
    </row>
    <row r="218" spans="1:6" ht="12">
      <c r="A218" s="113">
        <v>238</v>
      </c>
      <c r="B218" s="113" t="str">
        <f t="shared" si="12"/>
        <v> </v>
      </c>
      <c r="C218" s="113">
        <f t="shared" si="13"/>
      </c>
      <c r="D218" s="119"/>
      <c r="E218" s="119"/>
      <c r="F218" s="119"/>
    </row>
    <row r="219" spans="1:6" ht="12">
      <c r="A219" s="113">
        <v>239</v>
      </c>
      <c r="B219" s="113" t="str">
        <f t="shared" si="12"/>
        <v> </v>
      </c>
      <c r="C219" s="113">
        <f t="shared" si="13"/>
      </c>
      <c r="D219" s="119"/>
      <c r="E219" s="119"/>
      <c r="F219" s="119"/>
    </row>
    <row r="220" spans="1:6" ht="12">
      <c r="A220" s="113">
        <v>240</v>
      </c>
      <c r="B220" s="113" t="str">
        <f t="shared" si="12"/>
        <v> </v>
      </c>
      <c r="C220" s="113">
        <f t="shared" si="13"/>
      </c>
      <c r="D220" s="119"/>
      <c r="E220" s="119"/>
      <c r="F220" s="119"/>
    </row>
    <row r="221" spans="1:6" ht="12">
      <c r="A221" s="113">
        <v>241</v>
      </c>
      <c r="B221" s="113" t="str">
        <f t="shared" si="12"/>
        <v> </v>
      </c>
      <c r="C221" s="113">
        <f t="shared" si="13"/>
      </c>
      <c r="D221" s="119"/>
      <c r="E221" s="119"/>
      <c r="F221" s="119"/>
    </row>
    <row r="222" spans="1:6" ht="12">
      <c r="A222" s="113">
        <v>242</v>
      </c>
      <c r="B222" s="113" t="str">
        <f t="shared" si="12"/>
        <v> </v>
      </c>
      <c r="C222" s="113">
        <f t="shared" si="13"/>
      </c>
      <c r="D222" s="119"/>
      <c r="E222" s="119"/>
      <c r="F222" s="119"/>
    </row>
    <row r="223" spans="1:6" ht="12">
      <c r="A223" s="113">
        <v>243</v>
      </c>
      <c r="B223" s="113" t="str">
        <f t="shared" si="12"/>
        <v> </v>
      </c>
      <c r="C223" s="113">
        <f t="shared" si="13"/>
      </c>
      <c r="D223" s="119"/>
      <c r="E223" s="119"/>
      <c r="F223" s="119"/>
    </row>
    <row r="224" spans="1:6" ht="12">
      <c r="A224" s="113">
        <v>244</v>
      </c>
      <c r="B224" s="113" t="str">
        <f t="shared" si="12"/>
        <v> </v>
      </c>
      <c r="C224" s="113">
        <f t="shared" si="13"/>
      </c>
      <c r="D224" s="119"/>
      <c r="E224" s="119"/>
      <c r="F224" s="119"/>
    </row>
    <row r="225" spans="1:6" ht="12">
      <c r="A225" s="113">
        <v>245</v>
      </c>
      <c r="B225" s="113" t="str">
        <f t="shared" si="12"/>
        <v> </v>
      </c>
      <c r="C225" s="113">
        <f t="shared" si="13"/>
      </c>
      <c r="D225" s="119"/>
      <c r="E225" s="119"/>
      <c r="F225" s="119"/>
    </row>
    <row r="226" spans="1:6" ht="12">
      <c r="A226" s="113">
        <v>246</v>
      </c>
      <c r="B226" s="113" t="str">
        <f t="shared" si="12"/>
        <v> </v>
      </c>
      <c r="C226" s="113">
        <f t="shared" si="13"/>
      </c>
      <c r="D226" s="119"/>
      <c r="E226" s="119"/>
      <c r="F226" s="119"/>
    </row>
    <row r="227" spans="1:6" ht="12">
      <c r="A227" s="113">
        <v>247</v>
      </c>
      <c r="B227" s="113" t="str">
        <f t="shared" si="12"/>
        <v> </v>
      </c>
      <c r="C227" s="113">
        <f t="shared" si="13"/>
      </c>
      <c r="D227" s="119"/>
      <c r="E227" s="119"/>
      <c r="F227" s="119"/>
    </row>
    <row r="228" spans="1:6" ht="12">
      <c r="A228" s="113">
        <v>248</v>
      </c>
      <c r="B228" s="113" t="str">
        <f t="shared" si="12"/>
        <v> </v>
      </c>
      <c r="C228" s="113">
        <f t="shared" si="13"/>
      </c>
      <c r="D228" s="119"/>
      <c r="E228" s="119"/>
      <c r="F228" s="119"/>
    </row>
    <row r="229" spans="1:6" ht="12">
      <c r="A229" s="113">
        <v>249</v>
      </c>
      <c r="B229" s="113" t="str">
        <f t="shared" si="12"/>
        <v> </v>
      </c>
      <c r="C229" s="113">
        <f t="shared" si="13"/>
      </c>
      <c r="D229" s="119"/>
      <c r="E229" s="119"/>
      <c r="F229" s="119"/>
    </row>
    <row r="230" spans="1:6" ht="12">
      <c r="A230" s="113">
        <v>250</v>
      </c>
      <c r="B230" s="113" t="str">
        <f t="shared" si="12"/>
        <v> </v>
      </c>
      <c r="C230" s="113">
        <f t="shared" si="13"/>
      </c>
      <c r="D230" s="119"/>
      <c r="E230" s="119"/>
      <c r="F230" s="119"/>
    </row>
  </sheetData>
  <sheetProtection/>
  <mergeCells count="3">
    <mergeCell ref="C1:D1"/>
    <mergeCell ref="C2:D2"/>
    <mergeCell ref="C3:D3"/>
  </mergeCells>
  <printOptions/>
  <pageMargins left="0.4" right="0.3" top="0.48" bottom="0.67" header="0.33" footer="1.11"/>
  <pageSetup horizontalDpi="96" verticalDpi="96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30"/>
  <sheetViews>
    <sheetView zoomScale="125" zoomScaleNormal="125" workbookViewId="0" topLeftCell="A1">
      <selection activeCell="C32" sqref="C32"/>
    </sheetView>
  </sheetViews>
  <sheetFormatPr defaultColWidth="8.57421875" defaultRowHeight="12.75"/>
  <cols>
    <col min="1" max="1" width="8.421875" style="389" customWidth="1"/>
    <col min="2" max="2" width="6.28125" style="389" customWidth="1"/>
    <col min="3" max="3" width="37.7109375" style="389" customWidth="1"/>
    <col min="4" max="16384" width="8.421875" style="389" customWidth="1"/>
  </cols>
  <sheetData>
    <row r="2" ht="15">
      <c r="B2" s="370" t="s">
        <v>701</v>
      </c>
    </row>
    <row r="3" ht="15">
      <c r="B3" s="370"/>
    </row>
    <row r="4" spans="2:3" ht="12">
      <c r="B4" s="390">
        <v>0.3958333333333333</v>
      </c>
      <c r="C4" s="391" t="s">
        <v>731</v>
      </c>
    </row>
    <row r="5" spans="2:3" ht="12">
      <c r="B5" s="390">
        <v>0.3958333333333333</v>
      </c>
      <c r="C5" s="391" t="s">
        <v>704</v>
      </c>
    </row>
    <row r="6" spans="2:3" ht="12">
      <c r="B6" s="390">
        <v>0.4791666666666667</v>
      </c>
      <c r="C6" s="391" t="s">
        <v>727</v>
      </c>
    </row>
    <row r="7" spans="2:3" ht="12">
      <c r="B7" s="390">
        <v>0.4791666666666667</v>
      </c>
      <c r="C7" s="391" t="s">
        <v>732</v>
      </c>
    </row>
    <row r="8" spans="2:3" ht="12">
      <c r="B8" s="390">
        <v>0.5208333333333334</v>
      </c>
      <c r="C8" s="391" t="s">
        <v>728</v>
      </c>
    </row>
    <row r="9" spans="2:3" ht="12">
      <c r="B9" s="390">
        <v>0.5208333333333334</v>
      </c>
      <c r="C9" s="391" t="s">
        <v>729</v>
      </c>
    </row>
    <row r="10" spans="2:3" ht="12">
      <c r="B10" s="390">
        <v>0.5208333333333334</v>
      </c>
      <c r="C10" s="391" t="s">
        <v>703</v>
      </c>
    </row>
    <row r="11" spans="2:3" ht="12">
      <c r="B11" s="390">
        <v>0.5625</v>
      </c>
      <c r="C11" s="391" t="s">
        <v>730</v>
      </c>
    </row>
    <row r="12" spans="2:3" ht="12">
      <c r="B12" s="390">
        <v>0.5625</v>
      </c>
      <c r="C12" s="391" t="s">
        <v>733</v>
      </c>
    </row>
    <row r="13" spans="2:3" ht="12">
      <c r="B13" s="390">
        <v>0.6041666666666666</v>
      </c>
      <c r="C13" s="391" t="s">
        <v>734</v>
      </c>
    </row>
    <row r="14" spans="2:3" ht="12">
      <c r="B14" s="390">
        <v>0.6041666666666666</v>
      </c>
      <c r="C14" s="391" t="s">
        <v>702</v>
      </c>
    </row>
    <row r="15" spans="2:3" ht="12">
      <c r="B15" s="390">
        <v>0.6458333333333334</v>
      </c>
      <c r="C15" s="391" t="s">
        <v>508</v>
      </c>
    </row>
    <row r="17" ht="12">
      <c r="B17" s="391" t="s">
        <v>309</v>
      </c>
    </row>
    <row r="18" spans="2:3" ht="12">
      <c r="B18" s="390"/>
      <c r="C18" s="391"/>
    </row>
    <row r="19" ht="12">
      <c r="B19" s="390"/>
    </row>
    <row r="20" spans="2:3" ht="12">
      <c r="B20" s="390"/>
      <c r="C20" s="391"/>
    </row>
    <row r="21" spans="2:3" ht="12">
      <c r="B21" s="390"/>
      <c r="C21" s="391"/>
    </row>
    <row r="22" spans="2:3" ht="12">
      <c r="B22" s="390"/>
      <c r="C22" s="391"/>
    </row>
    <row r="23" spans="2:3" ht="12">
      <c r="B23" s="390"/>
      <c r="C23" s="391"/>
    </row>
    <row r="24" spans="2:3" ht="12">
      <c r="B24" s="390"/>
      <c r="C24" s="391"/>
    </row>
    <row r="25" spans="2:3" ht="12">
      <c r="B25" s="390"/>
      <c r="C25" s="391"/>
    </row>
    <row r="26" spans="2:3" ht="12">
      <c r="B26" s="390"/>
      <c r="C26" s="391"/>
    </row>
    <row r="27" spans="2:3" ht="12">
      <c r="B27" s="390"/>
      <c r="C27" s="391"/>
    </row>
    <row r="28" spans="2:3" ht="12">
      <c r="B28" s="388"/>
      <c r="C28" s="391"/>
    </row>
    <row r="29" spans="2:3" ht="12">
      <c r="B29" s="390"/>
      <c r="C29" s="391"/>
    </row>
    <row r="30" spans="2:3" ht="12">
      <c r="B30" s="388"/>
      <c r="C30" s="391"/>
    </row>
  </sheetData>
  <printOptions/>
  <pageMargins left="0.75" right="0.75" top="1" bottom="1" header="0.4921259845" footer="0.4921259845"/>
  <pageSetup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I32"/>
  <sheetViews>
    <sheetView workbookViewId="0" topLeftCell="A1">
      <selection activeCell="E32" sqref="E32"/>
    </sheetView>
  </sheetViews>
  <sheetFormatPr defaultColWidth="11.57421875" defaultRowHeight="12.75"/>
  <cols>
    <col min="1" max="1" width="4.421875" style="159" customWidth="1"/>
    <col min="2" max="2" width="5.140625" style="159" customWidth="1"/>
    <col min="3" max="3" width="19.421875" style="159" customWidth="1"/>
    <col min="4" max="4" width="12.7109375" style="159" customWidth="1"/>
    <col min="5" max="5" width="6.7109375" style="159" customWidth="1"/>
    <col min="6" max="6" width="3.28125" style="159" customWidth="1"/>
    <col min="7" max="13" width="3.8515625" style="159" customWidth="1"/>
    <col min="14" max="14" width="3.28125" style="159" customWidth="1"/>
    <col min="15" max="15" width="4.7109375" style="159" customWidth="1"/>
    <col min="16" max="16" width="4.421875" style="159" customWidth="1"/>
    <col min="17" max="17" width="3.140625" style="159" customWidth="1"/>
    <col min="18" max="18" width="2.421875" style="159" customWidth="1"/>
    <col min="19" max="19" width="3.421875" style="159" customWidth="1"/>
    <col min="20" max="20" width="1.1484375" style="159" customWidth="1"/>
    <col min="21" max="25" width="4.00390625" style="159" hidden="1" customWidth="1"/>
    <col min="26" max="34" width="3.421875" style="159" hidden="1" customWidth="1"/>
    <col min="35" max="35" width="4.140625" style="159" hidden="1" customWidth="1"/>
    <col min="36" max="36" width="4.140625" style="159" customWidth="1"/>
    <col min="37" max="37" width="3.421875" style="159" customWidth="1"/>
    <col min="38" max="38" width="5.421875" style="159" customWidth="1"/>
    <col min="39" max="44" width="3.421875" style="159" customWidth="1"/>
    <col min="45" max="45" width="4.7109375" style="159" customWidth="1"/>
    <col min="46" max="46" width="9.00390625" style="159" customWidth="1"/>
    <col min="47" max="16384" width="11.421875" style="159" customWidth="1"/>
  </cols>
  <sheetData>
    <row r="1" spans="3:4" ht="15.75" thickBot="1">
      <c r="C1" s="160"/>
      <c r="D1" s="160"/>
    </row>
    <row r="2" spans="2:20" ht="16.5" thickTop="1">
      <c r="B2" s="151"/>
      <c r="C2" s="410" t="str">
        <f>IF(Nimet!C1="","",Nimet!C1)</f>
        <v>PT 75 Kansalliset</v>
      </c>
      <c r="D2" s="410"/>
      <c r="E2" s="153"/>
      <c r="F2" s="152"/>
      <c r="G2" s="154"/>
      <c r="H2" s="153"/>
      <c r="I2" s="155"/>
      <c r="J2" s="156"/>
      <c r="K2" s="411"/>
      <c r="L2" s="411"/>
      <c r="M2" s="411"/>
      <c r="N2" s="412"/>
      <c r="O2" s="157"/>
      <c r="P2" s="158"/>
      <c r="Q2" s="410" t="s">
        <v>208</v>
      </c>
      <c r="R2" s="410"/>
      <c r="S2" s="410"/>
      <c r="T2" s="413"/>
    </row>
    <row r="3" spans="2:20" ht="16.5" thickBot="1">
      <c r="B3" s="161"/>
      <c r="C3" s="162"/>
      <c r="D3" s="163" t="s">
        <v>488</v>
      </c>
      <c r="E3" s="414"/>
      <c r="F3" s="414"/>
      <c r="G3" s="415"/>
      <c r="H3" s="416" t="s">
        <v>15</v>
      </c>
      <c r="I3" s="417"/>
      <c r="J3" s="417"/>
      <c r="K3" s="418" t="s">
        <v>209</v>
      </c>
      <c r="L3" s="418"/>
      <c r="M3" s="418"/>
      <c r="N3" s="419"/>
      <c r="O3" s="164" t="s">
        <v>16</v>
      </c>
      <c r="P3" s="165"/>
      <c r="Q3" s="420" t="s">
        <v>332</v>
      </c>
      <c r="R3" s="420"/>
      <c r="S3" s="420"/>
      <c r="T3" s="421"/>
    </row>
    <row r="4" spans="2:23" ht="16.5" thickTop="1">
      <c r="B4" s="166"/>
      <c r="C4" s="167" t="s">
        <v>17</v>
      </c>
      <c r="D4" s="168" t="s">
        <v>18</v>
      </c>
      <c r="E4" s="426" t="s">
        <v>78</v>
      </c>
      <c r="F4" s="427"/>
      <c r="G4" s="426" t="s">
        <v>19</v>
      </c>
      <c r="H4" s="427"/>
      <c r="I4" s="426" t="s">
        <v>20</v>
      </c>
      <c r="J4" s="427"/>
      <c r="K4" s="426" t="s">
        <v>14</v>
      </c>
      <c r="L4" s="427"/>
      <c r="M4" s="426"/>
      <c r="N4" s="427"/>
      <c r="O4" s="169" t="s">
        <v>165</v>
      </c>
      <c r="P4" s="235" t="s">
        <v>21</v>
      </c>
      <c r="Q4" s="170" t="s">
        <v>22</v>
      </c>
      <c r="R4" s="171"/>
      <c r="S4" s="436" t="s">
        <v>23</v>
      </c>
      <c r="T4" s="437"/>
      <c r="U4" s="430" t="s">
        <v>24</v>
      </c>
      <c r="V4" s="431"/>
      <c r="W4" s="172" t="s">
        <v>25</v>
      </c>
    </row>
    <row r="5" spans="1:23" ht="15.75">
      <c r="A5" s="56"/>
      <c r="B5" s="173" t="s">
        <v>78</v>
      </c>
      <c r="C5" s="174">
        <f>IF(A5="","",INDEX(Nimet!$B$6:$B$230,A5))</f>
      </c>
      <c r="D5" s="174">
        <f>IF(A5="","",INDEX(Nimet!$C$6:$C$230,A5))</f>
      </c>
      <c r="E5" s="175"/>
      <c r="F5" s="176"/>
      <c r="G5" s="177">
        <f>+Q15</f>
      </c>
      <c r="H5" s="178">
        <f>+R15</f>
      </c>
      <c r="I5" s="177">
        <f>Q11</f>
      </c>
      <c r="J5" s="178">
        <f>R11</f>
      </c>
      <c r="K5" s="177">
        <f>Q13</f>
      </c>
      <c r="L5" s="178">
        <f>R13</f>
      </c>
      <c r="M5" s="177"/>
      <c r="N5" s="178"/>
      <c r="O5" s="179">
        <f>IF(SUM(E5:N5)=0,"",COUNTIF(F5:F8,"3"))</f>
      </c>
      <c r="P5" s="180">
        <f>IF(SUM(F5:O5)=0,"",COUNTIF(E5:E8,"3"))</f>
      </c>
      <c r="Q5" s="181">
        <f>IF(SUM(E5:N5)=0,"",SUM(F5:F8))</f>
      </c>
      <c r="R5" s="182">
        <f>IF(SUM(E5:N5)=0,"",SUM(E5:E8))</f>
      </c>
      <c r="S5" s="432"/>
      <c r="T5" s="433"/>
      <c r="U5" s="183">
        <f>+U11+U13+U15</f>
        <v>0</v>
      </c>
      <c r="V5" s="183">
        <f>+V11+V13+V15</f>
        <v>0</v>
      </c>
      <c r="W5" s="184">
        <f>+U5-V5</f>
        <v>0</v>
      </c>
    </row>
    <row r="6" spans="1:23" ht="15.75">
      <c r="A6" s="56"/>
      <c r="B6" s="185" t="s">
        <v>19</v>
      </c>
      <c r="C6" s="174">
        <f>IF(A6="","",INDEX(Nimet!$B$6:$B$230,A6))</f>
      </c>
      <c r="D6" s="174">
        <f>IF(A6="","",INDEX(Nimet!$C$6:$C$230,A6))</f>
      </c>
      <c r="E6" s="186">
        <f>+R15</f>
      </c>
      <c r="F6" s="187">
        <f>+Q15</f>
      </c>
      <c r="G6" s="188"/>
      <c r="H6" s="189"/>
      <c r="I6" s="186">
        <f>Q14</f>
      </c>
      <c r="J6" s="187">
        <f>R14</f>
      </c>
      <c r="K6" s="186">
        <f>Q12</f>
      </c>
      <c r="L6" s="187">
        <f>R12</f>
      </c>
      <c r="M6" s="186"/>
      <c r="N6" s="187"/>
      <c r="O6" s="179">
        <f>IF(SUM(E6:N6)=0,"",COUNTIF(H5:H8,"3"))</f>
      </c>
      <c r="P6" s="180">
        <f>IF(SUM(F6:O6)=0,"",COUNTIF(G5:G8,"3"))</f>
      </c>
      <c r="Q6" s="181">
        <f>IF(SUM(E6:N6)=0,"",SUM(H5:H8))</f>
      </c>
      <c r="R6" s="182">
        <f>IF(SUM(E6:N6)=0,"",SUM(G5:G8))</f>
      </c>
      <c r="S6" s="432"/>
      <c r="T6" s="433"/>
      <c r="U6" s="183">
        <f>+U12+U14+V15</f>
        <v>0</v>
      </c>
      <c r="V6" s="183">
        <f>+V12+V14+U15</f>
        <v>0</v>
      </c>
      <c r="W6" s="184">
        <f>+U6-V6</f>
        <v>0</v>
      </c>
    </row>
    <row r="7" spans="1:23" ht="15.75">
      <c r="A7" s="56"/>
      <c r="B7" s="185" t="s">
        <v>20</v>
      </c>
      <c r="C7" s="174">
        <f>IF(A7="","",INDEX(Nimet!$B$6:$B$230,A7))</f>
      </c>
      <c r="D7" s="174">
        <f>IF(A7="","",INDEX(Nimet!$C$6:$C$230,A7))</f>
      </c>
      <c r="E7" s="186">
        <f>+R11</f>
      </c>
      <c r="F7" s="187">
        <f>+Q11</f>
      </c>
      <c r="G7" s="186">
        <f>R14</f>
      </c>
      <c r="H7" s="187">
        <f>Q14</f>
      </c>
      <c r="I7" s="188"/>
      <c r="J7" s="189"/>
      <c r="K7" s="186">
        <f>Q16</f>
      </c>
      <c r="L7" s="187">
        <f>R16</f>
      </c>
      <c r="M7" s="186"/>
      <c r="N7" s="187"/>
      <c r="O7" s="179">
        <f>IF(SUM(E7:N7)=0,"",COUNTIF(J5:J8,"3"))</f>
      </c>
      <c r="P7" s="180">
        <f>IF(SUM(F7:O7)=0,"",COUNTIF(I5:I8,"3"))</f>
      </c>
      <c r="Q7" s="181">
        <f>IF(SUM(E7:N7)=0,"",SUM(J5:J8))</f>
      </c>
      <c r="R7" s="182">
        <f>IF(SUM(E7:N7)=0,"",SUM(I5:I8))</f>
      </c>
      <c r="S7" s="432"/>
      <c r="T7" s="433"/>
      <c r="U7" s="183">
        <f>+V11+V14+U16</f>
        <v>0</v>
      </c>
      <c r="V7" s="183">
        <f>+U11+U14+V16</f>
        <v>0</v>
      </c>
      <c r="W7" s="184">
        <f>+U7-V7</f>
        <v>0</v>
      </c>
    </row>
    <row r="8" spans="1:23" ht="16.5" thickBot="1">
      <c r="A8" s="56"/>
      <c r="B8" s="185" t="s">
        <v>14</v>
      </c>
      <c r="C8" s="174">
        <f>IF(A8="","",INDEX(Nimet!$B$6:$B$230,A8))</f>
      </c>
      <c r="D8" s="174">
        <f>IF(A8="","",INDEX(Nimet!$C$6:$C$230,A8))</f>
      </c>
      <c r="E8" s="186">
        <f>R13</f>
      </c>
      <c r="F8" s="187">
        <f>Q13</f>
      </c>
      <c r="G8" s="186">
        <f>R12</f>
      </c>
      <c r="H8" s="187">
        <f>Q12</f>
      </c>
      <c r="I8" s="186">
        <f>R16</f>
      </c>
      <c r="J8" s="187">
        <f>Q16</f>
      </c>
      <c r="K8" s="188"/>
      <c r="L8" s="189"/>
      <c r="M8" s="186"/>
      <c r="N8" s="187"/>
      <c r="O8" s="179">
        <f>IF(SUM(E8:N8)=0,"",COUNTIF(L5:L8,"3"))</f>
      </c>
      <c r="P8" s="180">
        <f>IF(SUM(F8:O8)=0,"",COUNTIF(K5:K8,"3"))</f>
      </c>
      <c r="Q8" s="181">
        <f>IF(SUM(E8:N9)=0,"",SUM(L5:L8))</f>
      </c>
      <c r="R8" s="182">
        <f>IF(SUM(E8:N8)=0,"",SUM(K5:K8))</f>
      </c>
      <c r="S8" s="434"/>
      <c r="T8" s="435"/>
      <c r="U8" s="183">
        <f>+V12+V13+V16</f>
        <v>0</v>
      </c>
      <c r="V8" s="183">
        <f>+U12+U13+U16</f>
        <v>0</v>
      </c>
      <c r="W8" s="184">
        <f>+U8-V8</f>
        <v>0</v>
      </c>
    </row>
    <row r="9" spans="2:25" ht="16.5" thickTop="1">
      <c r="B9" s="190"/>
      <c r="C9" s="191" t="s">
        <v>219</v>
      </c>
      <c r="D9" s="192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4"/>
      <c r="T9" s="195"/>
      <c r="U9" s="196"/>
      <c r="V9" s="197" t="s">
        <v>220</v>
      </c>
      <c r="W9" s="198">
        <f>SUM(W5:W8)</f>
        <v>0</v>
      </c>
      <c r="X9" s="197" t="str">
        <f>IF(W9=0,"OK","Virhe")</f>
        <v>OK</v>
      </c>
      <c r="Y9" s="199"/>
    </row>
    <row r="10" spans="2:23" ht="16.5" thickBot="1">
      <c r="B10" s="200"/>
      <c r="C10" s="201" t="s">
        <v>221</v>
      </c>
      <c r="D10" s="202"/>
      <c r="E10" s="203"/>
      <c r="F10" s="204"/>
      <c r="G10" s="422" t="s">
        <v>222</v>
      </c>
      <c r="H10" s="423"/>
      <c r="I10" s="424" t="s">
        <v>223</v>
      </c>
      <c r="J10" s="425"/>
      <c r="K10" s="424" t="s">
        <v>224</v>
      </c>
      <c r="L10" s="425"/>
      <c r="M10" s="424" t="s">
        <v>225</v>
      </c>
      <c r="N10" s="425"/>
      <c r="O10" s="424" t="s">
        <v>226</v>
      </c>
      <c r="P10" s="425"/>
      <c r="Q10" s="440" t="s">
        <v>380</v>
      </c>
      <c r="R10" s="441"/>
      <c r="T10" s="205"/>
      <c r="U10" s="206" t="s">
        <v>24</v>
      </c>
      <c r="V10" s="207"/>
      <c r="W10" s="172" t="s">
        <v>25</v>
      </c>
    </row>
    <row r="11" spans="2:35" ht="15.75">
      <c r="B11" s="344" t="s">
        <v>63</v>
      </c>
      <c r="C11" s="208">
        <f>IF(C5&gt;"",C5,"")</f>
      </c>
      <c r="D11" s="208">
        <f>IF(C7&gt;"",C7,"")</f>
      </c>
      <c r="E11" s="209"/>
      <c r="F11" s="210"/>
      <c r="G11" s="442"/>
      <c r="H11" s="443"/>
      <c r="I11" s="444"/>
      <c r="J11" s="445"/>
      <c r="K11" s="444"/>
      <c r="L11" s="445"/>
      <c r="M11" s="444"/>
      <c r="N11" s="445"/>
      <c r="O11" s="428"/>
      <c r="P11" s="429"/>
      <c r="Q11" s="211">
        <f aca="true" t="shared" si="0" ref="Q11:Q16">IF(COUNT(G11:O11)=0,"",COUNTIF(G11:O11,"&gt;=0"))</f>
      </c>
      <c r="R11" s="212">
        <f aca="true" t="shared" si="1" ref="R11:R16">IF(COUNT(G11:O11)=0,"",(IF(LEFT(G11,1)="-",1,0)+IF(LEFT(I11,1)="-",1,0)+IF(LEFT(K11,1)="-",1,0)+IF(LEFT(M11,1)="-",1,0)+IF(LEFT(O11,1)="-",1,0)))</f>
      </c>
      <c r="S11" s="213"/>
      <c r="T11" s="214"/>
      <c r="U11" s="215">
        <f aca="true" t="shared" si="2" ref="U11:V16">+Z11+AB11+AD11+AF11+AH11</f>
        <v>0</v>
      </c>
      <c r="V11" s="216">
        <f t="shared" si="2"/>
        <v>0</v>
      </c>
      <c r="W11" s="217">
        <f aca="true" t="shared" si="3" ref="W11:W16">+U11-V11</f>
        <v>0</v>
      </c>
      <c r="Z11" s="218">
        <f aca="true" t="shared" si="4" ref="Z11:Z16">IF(G11="",0,IF(LEFT(G11,1)="-",ABS(G11),(IF(G11&gt;9,G11+2,11))))</f>
        <v>0</v>
      </c>
      <c r="AA11" s="219">
        <f aca="true" t="shared" si="5" ref="AA11:AA16">IF(G11="",0,IF(LEFT(G11,1)="-",(IF(ABS(G11)&gt;9,(ABS(G11)+2),11)),G11))</f>
        <v>0</v>
      </c>
      <c r="AB11" s="218">
        <f aca="true" t="shared" si="6" ref="AB11:AB16">IF(I11="",0,IF(LEFT(I11,1)="-",ABS(I11),(IF(I11&gt;9,I11+2,11))))</f>
        <v>0</v>
      </c>
      <c r="AC11" s="219">
        <f aca="true" t="shared" si="7" ref="AC11:AC16">IF(I11="",0,IF(LEFT(I11,1)="-",(IF(ABS(I11)&gt;9,(ABS(I11)+2),11)),I11))</f>
        <v>0</v>
      </c>
      <c r="AD11" s="218">
        <f aca="true" t="shared" si="8" ref="AD11:AD16">IF(K11="",0,IF(LEFT(K11,1)="-",ABS(K11),(IF(K11&gt;9,K11+2,11))))</f>
        <v>0</v>
      </c>
      <c r="AE11" s="219">
        <f aca="true" t="shared" si="9" ref="AE11:AE16">IF(K11="",0,IF(LEFT(K11,1)="-",(IF(ABS(K11)&gt;9,(ABS(K11)+2),11)),K11))</f>
        <v>0</v>
      </c>
      <c r="AF11" s="218">
        <f aca="true" t="shared" si="10" ref="AF11:AF16">IF(M11="",0,IF(LEFT(M11,1)="-",ABS(M11),(IF(M11&gt;9,M11+2,11))))</f>
        <v>0</v>
      </c>
      <c r="AG11" s="219">
        <f aca="true" t="shared" si="11" ref="AG11:AG16">IF(M11="",0,IF(LEFT(M11,1)="-",(IF(ABS(M11)&gt;9,(ABS(M11)+2),11)),M11))</f>
        <v>0</v>
      </c>
      <c r="AH11" s="218">
        <f aca="true" t="shared" si="12" ref="AH11:AH16">IF(O11="",0,IF(LEFT(O11,1)="-",ABS(O11),(IF(O11&gt;9,O11+2,11))))</f>
        <v>0</v>
      </c>
      <c r="AI11" s="219">
        <f aca="true" t="shared" si="13" ref="AI11:AI16">IF(O11="",0,IF(LEFT(O11,1)="-",(IF(ABS(O11)&gt;9,(ABS(O11)+2),11)),O11))</f>
        <v>0</v>
      </c>
    </row>
    <row r="12" spans="2:35" ht="15.75">
      <c r="B12" s="344" t="s">
        <v>59</v>
      </c>
      <c r="C12" s="208">
        <f>IF(C6&gt;"",C6,"")</f>
      </c>
      <c r="D12" s="208">
        <f>IF(C8&gt;"",C8,"")</f>
      </c>
      <c r="E12" s="220"/>
      <c r="F12" s="210"/>
      <c r="G12" s="446"/>
      <c r="H12" s="447"/>
      <c r="I12" s="446"/>
      <c r="J12" s="447"/>
      <c r="K12" s="446"/>
      <c r="L12" s="447"/>
      <c r="M12" s="446"/>
      <c r="N12" s="447"/>
      <c r="O12" s="446"/>
      <c r="P12" s="447"/>
      <c r="Q12" s="211">
        <f t="shared" si="0"/>
      </c>
      <c r="R12" s="212">
        <f t="shared" si="1"/>
      </c>
      <c r="S12" s="221"/>
      <c r="T12" s="222"/>
      <c r="U12" s="215">
        <f t="shared" si="2"/>
        <v>0</v>
      </c>
      <c r="V12" s="216">
        <f t="shared" si="2"/>
        <v>0</v>
      </c>
      <c r="W12" s="217">
        <f t="shared" si="3"/>
        <v>0</v>
      </c>
      <c r="Z12" s="223">
        <f t="shared" si="4"/>
        <v>0</v>
      </c>
      <c r="AA12" s="224">
        <f t="shared" si="5"/>
        <v>0</v>
      </c>
      <c r="AB12" s="223">
        <f t="shared" si="6"/>
        <v>0</v>
      </c>
      <c r="AC12" s="224">
        <f t="shared" si="7"/>
        <v>0</v>
      </c>
      <c r="AD12" s="223">
        <f t="shared" si="8"/>
        <v>0</v>
      </c>
      <c r="AE12" s="224">
        <f t="shared" si="9"/>
        <v>0</v>
      </c>
      <c r="AF12" s="223">
        <f t="shared" si="10"/>
        <v>0</v>
      </c>
      <c r="AG12" s="224">
        <f t="shared" si="11"/>
        <v>0</v>
      </c>
      <c r="AH12" s="223">
        <f t="shared" si="12"/>
        <v>0</v>
      </c>
      <c r="AI12" s="224">
        <f t="shared" si="13"/>
        <v>0</v>
      </c>
    </row>
    <row r="13" spans="2:35" ht="16.5" thickBot="1">
      <c r="B13" s="344" t="s">
        <v>68</v>
      </c>
      <c r="C13" s="201">
        <f>IF(C5&gt;"",C5,"")</f>
      </c>
      <c r="D13" s="201">
        <f>IF(C8&gt;"",C8,"")</f>
      </c>
      <c r="E13" s="203"/>
      <c r="F13" s="225"/>
      <c r="G13" s="438"/>
      <c r="H13" s="439"/>
      <c r="I13" s="438"/>
      <c r="J13" s="439"/>
      <c r="K13" s="438"/>
      <c r="L13" s="439"/>
      <c r="M13" s="438"/>
      <c r="N13" s="439"/>
      <c r="O13" s="438"/>
      <c r="P13" s="439"/>
      <c r="Q13" s="211">
        <f t="shared" si="0"/>
      </c>
      <c r="R13" s="212">
        <f t="shared" si="1"/>
      </c>
      <c r="S13" s="221"/>
      <c r="T13" s="222"/>
      <c r="U13" s="215">
        <f t="shared" si="2"/>
        <v>0</v>
      </c>
      <c r="V13" s="216">
        <f t="shared" si="2"/>
        <v>0</v>
      </c>
      <c r="W13" s="217">
        <f t="shared" si="3"/>
        <v>0</v>
      </c>
      <c r="Z13" s="223">
        <f t="shared" si="4"/>
        <v>0</v>
      </c>
      <c r="AA13" s="224">
        <f t="shared" si="5"/>
        <v>0</v>
      </c>
      <c r="AB13" s="223">
        <f t="shared" si="6"/>
        <v>0</v>
      </c>
      <c r="AC13" s="224">
        <f t="shared" si="7"/>
        <v>0</v>
      </c>
      <c r="AD13" s="223">
        <f t="shared" si="8"/>
        <v>0</v>
      </c>
      <c r="AE13" s="224">
        <f t="shared" si="9"/>
        <v>0</v>
      </c>
      <c r="AF13" s="223">
        <f t="shared" si="10"/>
        <v>0</v>
      </c>
      <c r="AG13" s="224">
        <f t="shared" si="11"/>
        <v>0</v>
      </c>
      <c r="AH13" s="223">
        <f t="shared" si="12"/>
        <v>0</v>
      </c>
      <c r="AI13" s="224">
        <f t="shared" si="13"/>
        <v>0</v>
      </c>
    </row>
    <row r="14" spans="2:35" ht="15.75">
      <c r="B14" s="344" t="s">
        <v>65</v>
      </c>
      <c r="C14" s="208">
        <f>IF(C6&gt;"",C6,"")</f>
      </c>
      <c r="D14" s="208">
        <f>IF(C7&gt;"",C7,"")</f>
      </c>
      <c r="E14" s="209"/>
      <c r="F14" s="210"/>
      <c r="G14" s="444"/>
      <c r="H14" s="445"/>
      <c r="I14" s="444"/>
      <c r="J14" s="445"/>
      <c r="K14" s="444"/>
      <c r="L14" s="445"/>
      <c r="M14" s="444"/>
      <c r="N14" s="445"/>
      <c r="O14" s="444"/>
      <c r="P14" s="445"/>
      <c r="Q14" s="211">
        <f t="shared" si="0"/>
      </c>
      <c r="R14" s="212">
        <f t="shared" si="1"/>
      </c>
      <c r="S14" s="221"/>
      <c r="T14" s="222"/>
      <c r="U14" s="215">
        <f t="shared" si="2"/>
        <v>0</v>
      </c>
      <c r="V14" s="216">
        <f t="shared" si="2"/>
        <v>0</v>
      </c>
      <c r="W14" s="217">
        <f t="shared" si="3"/>
        <v>0</v>
      </c>
      <c r="Z14" s="223">
        <f t="shared" si="4"/>
        <v>0</v>
      </c>
      <c r="AA14" s="224">
        <f t="shared" si="5"/>
        <v>0</v>
      </c>
      <c r="AB14" s="223">
        <f t="shared" si="6"/>
        <v>0</v>
      </c>
      <c r="AC14" s="224">
        <f t="shared" si="7"/>
        <v>0</v>
      </c>
      <c r="AD14" s="223">
        <f t="shared" si="8"/>
        <v>0</v>
      </c>
      <c r="AE14" s="224">
        <f t="shared" si="9"/>
        <v>0</v>
      </c>
      <c r="AF14" s="223">
        <f t="shared" si="10"/>
        <v>0</v>
      </c>
      <c r="AG14" s="224">
        <f t="shared" si="11"/>
        <v>0</v>
      </c>
      <c r="AH14" s="223">
        <f t="shared" si="12"/>
        <v>0</v>
      </c>
      <c r="AI14" s="224">
        <f t="shared" si="13"/>
        <v>0</v>
      </c>
    </row>
    <row r="15" spans="2:35" ht="15.75">
      <c r="B15" s="344" t="s">
        <v>67</v>
      </c>
      <c r="C15" s="208">
        <f>IF(C5&gt;"",C5,"")</f>
      </c>
      <c r="D15" s="208">
        <f>IF(C6&gt;"",C6,"")</f>
      </c>
      <c r="E15" s="220"/>
      <c r="F15" s="210"/>
      <c r="G15" s="446"/>
      <c r="H15" s="447"/>
      <c r="I15" s="446"/>
      <c r="J15" s="447"/>
      <c r="K15" s="448"/>
      <c r="L15" s="449"/>
      <c r="M15" s="446"/>
      <c r="N15" s="447"/>
      <c r="O15" s="446"/>
      <c r="P15" s="447"/>
      <c r="Q15" s="211">
        <f t="shared" si="0"/>
      </c>
      <c r="R15" s="212">
        <f t="shared" si="1"/>
      </c>
      <c r="S15" s="221"/>
      <c r="T15" s="222"/>
      <c r="U15" s="215">
        <f t="shared" si="2"/>
        <v>0</v>
      </c>
      <c r="V15" s="216">
        <f t="shared" si="2"/>
        <v>0</v>
      </c>
      <c r="W15" s="217">
        <f t="shared" si="3"/>
        <v>0</v>
      </c>
      <c r="Z15" s="223">
        <f t="shared" si="4"/>
        <v>0</v>
      </c>
      <c r="AA15" s="224">
        <f t="shared" si="5"/>
        <v>0</v>
      </c>
      <c r="AB15" s="223">
        <f t="shared" si="6"/>
        <v>0</v>
      </c>
      <c r="AC15" s="224">
        <f t="shared" si="7"/>
        <v>0</v>
      </c>
      <c r="AD15" s="223">
        <f t="shared" si="8"/>
        <v>0</v>
      </c>
      <c r="AE15" s="224">
        <f t="shared" si="9"/>
        <v>0</v>
      </c>
      <c r="AF15" s="223">
        <f t="shared" si="10"/>
        <v>0</v>
      </c>
      <c r="AG15" s="224">
        <f t="shared" si="11"/>
        <v>0</v>
      </c>
      <c r="AH15" s="223">
        <f t="shared" si="12"/>
        <v>0</v>
      </c>
      <c r="AI15" s="224">
        <f t="shared" si="13"/>
        <v>0</v>
      </c>
    </row>
    <row r="16" spans="2:35" ht="16.5" thickBot="1">
      <c r="B16" s="345" t="s">
        <v>69</v>
      </c>
      <c r="C16" s="226">
        <f>IF(C7&gt;"",C7,"")</f>
      </c>
      <c r="D16" s="226">
        <f>IF(C8&gt;"",C8,"")</f>
      </c>
      <c r="E16" s="227"/>
      <c r="F16" s="228"/>
      <c r="G16" s="450"/>
      <c r="H16" s="451"/>
      <c r="I16" s="450"/>
      <c r="J16" s="451"/>
      <c r="K16" s="450"/>
      <c r="L16" s="451"/>
      <c r="M16" s="450"/>
      <c r="N16" s="451"/>
      <c r="O16" s="450"/>
      <c r="P16" s="451"/>
      <c r="Q16" s="229">
        <f t="shared" si="0"/>
      </c>
      <c r="R16" s="230">
        <f t="shared" si="1"/>
      </c>
      <c r="S16" s="231"/>
      <c r="T16" s="232"/>
      <c r="U16" s="215">
        <f t="shared" si="2"/>
        <v>0</v>
      </c>
      <c r="V16" s="216">
        <f t="shared" si="2"/>
        <v>0</v>
      </c>
      <c r="W16" s="217">
        <f t="shared" si="3"/>
        <v>0</v>
      </c>
      <c r="Z16" s="233">
        <f t="shared" si="4"/>
        <v>0</v>
      </c>
      <c r="AA16" s="234">
        <f t="shared" si="5"/>
        <v>0</v>
      </c>
      <c r="AB16" s="233">
        <f t="shared" si="6"/>
        <v>0</v>
      </c>
      <c r="AC16" s="234">
        <f t="shared" si="7"/>
        <v>0</v>
      </c>
      <c r="AD16" s="233">
        <f t="shared" si="8"/>
        <v>0</v>
      </c>
      <c r="AE16" s="234">
        <f t="shared" si="9"/>
        <v>0</v>
      </c>
      <c r="AF16" s="233">
        <f t="shared" si="10"/>
        <v>0</v>
      </c>
      <c r="AG16" s="234">
        <f t="shared" si="11"/>
        <v>0</v>
      </c>
      <c r="AH16" s="233">
        <f t="shared" si="12"/>
        <v>0</v>
      </c>
      <c r="AI16" s="234">
        <f t="shared" si="13"/>
        <v>0</v>
      </c>
    </row>
    <row r="17" spans="3:4" ht="15.75" thickBot="1">
      <c r="C17" s="160"/>
      <c r="D17" s="160"/>
    </row>
    <row r="18" spans="2:20" ht="16.5" thickTop="1">
      <c r="B18" s="151"/>
      <c r="C18" s="410" t="str">
        <f>IF(Nimet!C17="","",Nimet!C1)</f>
        <v>PT 75 Kansalliset</v>
      </c>
      <c r="D18" s="410"/>
      <c r="E18" s="153"/>
      <c r="F18" s="152"/>
      <c r="G18" s="154"/>
      <c r="H18" s="153"/>
      <c r="I18" s="155"/>
      <c r="J18" s="156"/>
      <c r="K18" s="411"/>
      <c r="L18" s="411"/>
      <c r="M18" s="411"/>
      <c r="N18" s="412"/>
      <c r="O18" s="157"/>
      <c r="P18" s="158"/>
      <c r="Q18" s="410" t="s">
        <v>210</v>
      </c>
      <c r="R18" s="410"/>
      <c r="S18" s="410"/>
      <c r="T18" s="413"/>
    </row>
    <row r="19" spans="2:20" ht="16.5" thickBot="1">
      <c r="B19" s="161"/>
      <c r="C19" s="162"/>
      <c r="D19" s="163" t="s">
        <v>488</v>
      </c>
      <c r="E19" s="414"/>
      <c r="F19" s="414"/>
      <c r="G19" s="415"/>
      <c r="H19" s="416" t="s">
        <v>15</v>
      </c>
      <c r="I19" s="417"/>
      <c r="J19" s="417"/>
      <c r="K19" s="418" t="s">
        <v>209</v>
      </c>
      <c r="L19" s="418"/>
      <c r="M19" s="418"/>
      <c r="N19" s="419"/>
      <c r="O19" s="164" t="s">
        <v>16</v>
      </c>
      <c r="P19" s="165"/>
      <c r="Q19" s="420" t="s">
        <v>332</v>
      </c>
      <c r="R19" s="420"/>
      <c r="S19" s="420"/>
      <c r="T19" s="421"/>
    </row>
    <row r="20" spans="2:23" ht="16.5" thickTop="1">
      <c r="B20" s="166"/>
      <c r="C20" s="167" t="s">
        <v>17</v>
      </c>
      <c r="D20" s="168" t="s">
        <v>18</v>
      </c>
      <c r="E20" s="426" t="s">
        <v>78</v>
      </c>
      <c r="F20" s="427"/>
      <c r="G20" s="426" t="s">
        <v>19</v>
      </c>
      <c r="H20" s="427"/>
      <c r="I20" s="426" t="s">
        <v>20</v>
      </c>
      <c r="J20" s="427"/>
      <c r="K20" s="426" t="s">
        <v>14</v>
      </c>
      <c r="L20" s="427"/>
      <c r="M20" s="426"/>
      <c r="N20" s="427"/>
      <c r="O20" s="169" t="s">
        <v>165</v>
      </c>
      <c r="P20" s="235" t="s">
        <v>21</v>
      </c>
      <c r="Q20" s="170" t="s">
        <v>22</v>
      </c>
      <c r="R20" s="171"/>
      <c r="S20" s="436" t="s">
        <v>23</v>
      </c>
      <c r="T20" s="437"/>
      <c r="U20" s="430" t="s">
        <v>24</v>
      </c>
      <c r="V20" s="431"/>
      <c r="W20" s="172" t="s">
        <v>25</v>
      </c>
    </row>
    <row r="21" spans="1:23" ht="15.75">
      <c r="A21" s="56"/>
      <c r="B21" s="173" t="s">
        <v>78</v>
      </c>
      <c r="C21" s="174">
        <f>IF(A21="","",INDEX(Nimet!$B$6:$B$230,A21))</f>
      </c>
      <c r="D21" s="174">
        <f>IF(A21="","",INDEX(Nimet!$C$6:$C$230,A21))</f>
      </c>
      <c r="E21" s="175"/>
      <c r="F21" s="176"/>
      <c r="G21" s="177">
        <f>+Q31</f>
      </c>
      <c r="H21" s="178">
        <f>+R31</f>
      </c>
      <c r="I21" s="177">
        <f>Q27</f>
      </c>
      <c r="J21" s="178">
        <f>R27</f>
      </c>
      <c r="K21" s="177">
        <f>Q29</f>
      </c>
      <c r="L21" s="178">
        <f>R29</f>
      </c>
      <c r="M21" s="177"/>
      <c r="N21" s="178"/>
      <c r="O21" s="179">
        <f>IF(SUM(E21:N21)=0,"",COUNTIF(F21:F24,"3"))</f>
      </c>
      <c r="P21" s="180">
        <f>IF(SUM(F21:O21)=0,"",COUNTIF(E21:E24,"3"))</f>
      </c>
      <c r="Q21" s="181">
        <f>IF(SUM(E21:N21)=0,"",SUM(F21:F24))</f>
      </c>
      <c r="R21" s="182">
        <f>IF(SUM(E21:N21)=0,"",SUM(E21:E24))</f>
      </c>
      <c r="S21" s="432"/>
      <c r="T21" s="433"/>
      <c r="U21" s="183">
        <f>+U27+U29+U31</f>
        <v>0</v>
      </c>
      <c r="V21" s="183">
        <f>+V27+V29+V31</f>
        <v>0</v>
      </c>
      <c r="W21" s="184">
        <f>+U21-V21</f>
        <v>0</v>
      </c>
    </row>
    <row r="22" spans="1:23" ht="15.75">
      <c r="A22" s="56"/>
      <c r="B22" s="185" t="s">
        <v>19</v>
      </c>
      <c r="C22" s="174">
        <f>IF(A22="","",INDEX(Nimet!$B$6:$B$230,A22))</f>
      </c>
      <c r="D22" s="174">
        <f>IF(A22="","",INDEX(Nimet!$C$6:$C$230,A22))</f>
      </c>
      <c r="E22" s="186">
        <f>+R31</f>
      </c>
      <c r="F22" s="187">
        <f>+Q31</f>
      </c>
      <c r="G22" s="188"/>
      <c r="H22" s="189"/>
      <c r="I22" s="186">
        <f>Q30</f>
      </c>
      <c r="J22" s="187">
        <f>R30</f>
      </c>
      <c r="K22" s="186">
        <f>Q28</f>
      </c>
      <c r="L22" s="187">
        <f>R28</f>
      </c>
      <c r="M22" s="186"/>
      <c r="N22" s="187"/>
      <c r="O22" s="179">
        <f>IF(SUM(E22:N22)=0,"",COUNTIF(H21:H24,"3"))</f>
      </c>
      <c r="P22" s="180">
        <f>IF(SUM(F22:O22)=0,"",COUNTIF(G21:G24,"3"))</f>
      </c>
      <c r="Q22" s="181">
        <f>IF(SUM(E22:N22)=0,"",SUM(H21:H24))</f>
      </c>
      <c r="R22" s="182">
        <f>IF(SUM(E22:N22)=0,"",SUM(G21:G24))</f>
      </c>
      <c r="S22" s="432"/>
      <c r="T22" s="433"/>
      <c r="U22" s="183">
        <f>+U28+U30+V31</f>
        <v>0</v>
      </c>
      <c r="V22" s="183">
        <f>+V28+V30+U31</f>
        <v>0</v>
      </c>
      <c r="W22" s="184">
        <f>+U22-V22</f>
        <v>0</v>
      </c>
    </row>
    <row r="23" spans="1:23" ht="15.75">
      <c r="A23" s="56"/>
      <c r="B23" s="185" t="s">
        <v>20</v>
      </c>
      <c r="C23" s="174">
        <f>IF(A23="","",INDEX(Nimet!$B$6:$B$230,A23))</f>
      </c>
      <c r="D23" s="174">
        <f>IF(A23="","",INDEX(Nimet!$C$6:$C$230,A23))</f>
      </c>
      <c r="E23" s="186">
        <f>+R27</f>
      </c>
      <c r="F23" s="187">
        <f>+Q27</f>
      </c>
      <c r="G23" s="186">
        <f>R30</f>
      </c>
      <c r="H23" s="187">
        <f>Q30</f>
      </c>
      <c r="I23" s="188"/>
      <c r="J23" s="189"/>
      <c r="K23" s="186">
        <f>Q32</f>
      </c>
      <c r="L23" s="187">
        <f>R32</f>
      </c>
      <c r="M23" s="186"/>
      <c r="N23" s="187"/>
      <c r="O23" s="179">
        <f>IF(SUM(E23:N23)=0,"",COUNTIF(J21:J24,"3"))</f>
      </c>
      <c r="P23" s="180">
        <f>IF(SUM(F23:O23)=0,"",COUNTIF(I21:I24,"3"))</f>
      </c>
      <c r="Q23" s="181">
        <f>IF(SUM(E23:N23)=0,"",SUM(J21:J24))</f>
      </c>
      <c r="R23" s="182">
        <f>IF(SUM(E23:N23)=0,"",SUM(I21:I24))</f>
      </c>
      <c r="S23" s="432"/>
      <c r="T23" s="433"/>
      <c r="U23" s="183">
        <f>+V27+V30+U32</f>
        <v>0</v>
      </c>
      <c r="V23" s="183">
        <f>+U27+U30+V32</f>
        <v>0</v>
      </c>
      <c r="W23" s="184">
        <f>+U23-V23</f>
        <v>0</v>
      </c>
    </row>
    <row r="24" spans="1:23" ht="16.5" thickBot="1">
      <c r="A24" s="56"/>
      <c r="B24" s="185" t="s">
        <v>14</v>
      </c>
      <c r="C24" s="174">
        <f>IF(A24="","",INDEX(Nimet!$B$6:$B$230,A24))</f>
      </c>
      <c r="D24" s="174">
        <f>IF(A24="","",INDEX(Nimet!$C$6:$C$230,A24))</f>
      </c>
      <c r="E24" s="186">
        <f>R29</f>
      </c>
      <c r="F24" s="187">
        <f>Q29</f>
      </c>
      <c r="G24" s="186">
        <f>R28</f>
      </c>
      <c r="H24" s="187">
        <f>Q28</f>
      </c>
      <c r="I24" s="186">
        <f>R32</f>
      </c>
      <c r="J24" s="187">
        <f>Q32</f>
      </c>
      <c r="K24" s="188"/>
      <c r="L24" s="189"/>
      <c r="M24" s="186"/>
      <c r="N24" s="187"/>
      <c r="O24" s="179">
        <f>IF(SUM(E24:N24)=0,"",COUNTIF(L21:L24,"3"))</f>
      </c>
      <c r="P24" s="180">
        <f>IF(SUM(F24:O24)=0,"",COUNTIF(K21:K24,"3"))</f>
      </c>
      <c r="Q24" s="181">
        <f>IF(SUM(E24:N25)=0,"",SUM(L21:L24))</f>
      </c>
      <c r="R24" s="182">
        <f>IF(SUM(E24:N24)=0,"",SUM(K21:K24))</f>
      </c>
      <c r="S24" s="434"/>
      <c r="T24" s="435"/>
      <c r="U24" s="183">
        <f>+V28+V29+V32</f>
        <v>0</v>
      </c>
      <c r="V24" s="183">
        <f>+U28+U29+U32</f>
        <v>0</v>
      </c>
      <c r="W24" s="184">
        <f>+U24-V24</f>
        <v>0</v>
      </c>
    </row>
    <row r="25" spans="2:25" ht="16.5" thickTop="1">
      <c r="B25" s="190"/>
      <c r="C25" s="191" t="s">
        <v>219</v>
      </c>
      <c r="D25" s="192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4"/>
      <c r="T25" s="195"/>
      <c r="U25" s="196"/>
      <c r="V25" s="197" t="s">
        <v>220</v>
      </c>
      <c r="W25" s="198">
        <f>SUM(W21:W24)</f>
        <v>0</v>
      </c>
      <c r="X25" s="197" t="str">
        <f>IF(W25=0,"OK","Virhe")</f>
        <v>OK</v>
      </c>
      <c r="Y25" s="199"/>
    </row>
    <row r="26" spans="2:23" ht="16.5" thickBot="1">
      <c r="B26" s="200"/>
      <c r="C26" s="201" t="s">
        <v>221</v>
      </c>
      <c r="D26" s="202"/>
      <c r="E26" s="203"/>
      <c r="F26" s="204"/>
      <c r="G26" s="422" t="s">
        <v>222</v>
      </c>
      <c r="H26" s="423"/>
      <c r="I26" s="424" t="s">
        <v>223</v>
      </c>
      <c r="J26" s="425"/>
      <c r="K26" s="424" t="s">
        <v>224</v>
      </c>
      <c r="L26" s="425"/>
      <c r="M26" s="424" t="s">
        <v>225</v>
      </c>
      <c r="N26" s="425"/>
      <c r="O26" s="424" t="s">
        <v>226</v>
      </c>
      <c r="P26" s="425"/>
      <c r="Q26" s="440" t="s">
        <v>380</v>
      </c>
      <c r="R26" s="441"/>
      <c r="T26" s="205"/>
      <c r="U26" s="206" t="s">
        <v>24</v>
      </c>
      <c r="V26" s="207"/>
      <c r="W26" s="172" t="s">
        <v>25</v>
      </c>
    </row>
    <row r="27" spans="2:35" ht="15.75">
      <c r="B27" s="344" t="s">
        <v>63</v>
      </c>
      <c r="C27" s="208">
        <f>IF(C21&gt;"",C21,"")</f>
      </c>
      <c r="D27" s="208">
        <f>IF(C23&gt;"",C23,"")</f>
      </c>
      <c r="E27" s="209"/>
      <c r="F27" s="210"/>
      <c r="G27" s="442"/>
      <c r="H27" s="443"/>
      <c r="I27" s="444"/>
      <c r="J27" s="445"/>
      <c r="K27" s="444"/>
      <c r="L27" s="445"/>
      <c r="M27" s="444"/>
      <c r="N27" s="445"/>
      <c r="O27" s="428"/>
      <c r="P27" s="429"/>
      <c r="Q27" s="211">
        <f aca="true" t="shared" si="14" ref="Q27:Q32">IF(COUNT(G27:O27)=0,"",COUNTIF(G27:O27,"&gt;=0"))</f>
      </c>
      <c r="R27" s="212">
        <f aca="true" t="shared" si="15" ref="R27:R32">IF(COUNT(G27:O27)=0,"",(IF(LEFT(G27,1)="-",1,0)+IF(LEFT(I27,1)="-",1,0)+IF(LEFT(K27,1)="-",1,0)+IF(LEFT(M27,1)="-",1,0)+IF(LEFT(O27,1)="-",1,0)))</f>
      </c>
      <c r="S27" s="213"/>
      <c r="T27" s="214"/>
      <c r="U27" s="215">
        <f aca="true" t="shared" si="16" ref="U27:V32">+Z27+AB27+AD27+AF27+AH27</f>
        <v>0</v>
      </c>
      <c r="V27" s="216">
        <f t="shared" si="16"/>
        <v>0</v>
      </c>
      <c r="W27" s="217">
        <f aca="true" t="shared" si="17" ref="W27:W32">+U27-V27</f>
        <v>0</v>
      </c>
      <c r="Z27" s="218">
        <f aca="true" t="shared" si="18" ref="Z27:Z32">IF(G27="",0,IF(LEFT(G27,1)="-",ABS(G27),(IF(G27&gt;9,G27+2,11))))</f>
        <v>0</v>
      </c>
      <c r="AA27" s="219">
        <f aca="true" t="shared" si="19" ref="AA27:AA32">IF(G27="",0,IF(LEFT(G27,1)="-",(IF(ABS(G27)&gt;9,(ABS(G27)+2),11)),G27))</f>
        <v>0</v>
      </c>
      <c r="AB27" s="218">
        <f aca="true" t="shared" si="20" ref="AB27:AB32">IF(I27="",0,IF(LEFT(I27,1)="-",ABS(I27),(IF(I27&gt;9,I27+2,11))))</f>
        <v>0</v>
      </c>
      <c r="AC27" s="219">
        <f aca="true" t="shared" si="21" ref="AC27:AC32">IF(I27="",0,IF(LEFT(I27,1)="-",(IF(ABS(I27)&gt;9,(ABS(I27)+2),11)),I27))</f>
        <v>0</v>
      </c>
      <c r="AD27" s="218">
        <f aca="true" t="shared" si="22" ref="AD27:AD32">IF(K27="",0,IF(LEFT(K27,1)="-",ABS(K27),(IF(K27&gt;9,K27+2,11))))</f>
        <v>0</v>
      </c>
      <c r="AE27" s="219">
        <f aca="true" t="shared" si="23" ref="AE27:AE32">IF(K27="",0,IF(LEFT(K27,1)="-",(IF(ABS(K27)&gt;9,(ABS(K27)+2),11)),K27))</f>
        <v>0</v>
      </c>
      <c r="AF27" s="218">
        <f aca="true" t="shared" si="24" ref="AF27:AF32">IF(M27="",0,IF(LEFT(M27,1)="-",ABS(M27),(IF(M27&gt;9,M27+2,11))))</f>
        <v>0</v>
      </c>
      <c r="AG27" s="219">
        <f aca="true" t="shared" si="25" ref="AG27:AG32">IF(M27="",0,IF(LEFT(M27,1)="-",(IF(ABS(M27)&gt;9,(ABS(M27)+2),11)),M27))</f>
        <v>0</v>
      </c>
      <c r="AH27" s="218">
        <f aca="true" t="shared" si="26" ref="AH27:AH32">IF(O27="",0,IF(LEFT(O27,1)="-",ABS(O27),(IF(O27&gt;9,O27+2,11))))</f>
        <v>0</v>
      </c>
      <c r="AI27" s="219">
        <f aca="true" t="shared" si="27" ref="AI27:AI32">IF(O27="",0,IF(LEFT(O27,1)="-",(IF(ABS(O27)&gt;9,(ABS(O27)+2),11)),O27))</f>
        <v>0</v>
      </c>
    </row>
    <row r="28" spans="2:35" ht="15.75">
      <c r="B28" s="344" t="s">
        <v>59</v>
      </c>
      <c r="C28" s="208">
        <f>IF(C22&gt;"",C22,"")</f>
      </c>
      <c r="D28" s="208">
        <f>IF(C24&gt;"",C24,"")</f>
      </c>
      <c r="E28" s="220"/>
      <c r="F28" s="210"/>
      <c r="G28" s="446"/>
      <c r="H28" s="447"/>
      <c r="I28" s="446"/>
      <c r="J28" s="447"/>
      <c r="K28" s="446"/>
      <c r="L28" s="447"/>
      <c r="M28" s="446"/>
      <c r="N28" s="447"/>
      <c r="O28" s="446"/>
      <c r="P28" s="447"/>
      <c r="Q28" s="211">
        <f t="shared" si="14"/>
      </c>
      <c r="R28" s="212">
        <f t="shared" si="15"/>
      </c>
      <c r="S28" s="221"/>
      <c r="T28" s="222"/>
      <c r="U28" s="215">
        <f t="shared" si="16"/>
        <v>0</v>
      </c>
      <c r="V28" s="216">
        <f t="shared" si="16"/>
        <v>0</v>
      </c>
      <c r="W28" s="217">
        <f t="shared" si="17"/>
        <v>0</v>
      </c>
      <c r="Z28" s="223">
        <f t="shared" si="18"/>
        <v>0</v>
      </c>
      <c r="AA28" s="224">
        <f t="shared" si="19"/>
        <v>0</v>
      </c>
      <c r="AB28" s="223">
        <f t="shared" si="20"/>
        <v>0</v>
      </c>
      <c r="AC28" s="224">
        <f t="shared" si="21"/>
        <v>0</v>
      </c>
      <c r="AD28" s="223">
        <f t="shared" si="22"/>
        <v>0</v>
      </c>
      <c r="AE28" s="224">
        <f t="shared" si="23"/>
        <v>0</v>
      </c>
      <c r="AF28" s="223">
        <f t="shared" si="24"/>
        <v>0</v>
      </c>
      <c r="AG28" s="224">
        <f t="shared" si="25"/>
        <v>0</v>
      </c>
      <c r="AH28" s="223">
        <f t="shared" si="26"/>
        <v>0</v>
      </c>
      <c r="AI28" s="224">
        <f t="shared" si="27"/>
        <v>0</v>
      </c>
    </row>
    <row r="29" spans="2:35" ht="16.5" thickBot="1">
      <c r="B29" s="344" t="s">
        <v>68</v>
      </c>
      <c r="C29" s="201">
        <f>IF(C21&gt;"",C21,"")</f>
      </c>
      <c r="D29" s="201">
        <f>IF(C24&gt;"",C24,"")</f>
      </c>
      <c r="E29" s="203"/>
      <c r="F29" s="225"/>
      <c r="G29" s="438"/>
      <c r="H29" s="439"/>
      <c r="I29" s="438"/>
      <c r="J29" s="439"/>
      <c r="K29" s="438"/>
      <c r="L29" s="439"/>
      <c r="M29" s="438"/>
      <c r="N29" s="439"/>
      <c r="O29" s="438"/>
      <c r="P29" s="439"/>
      <c r="Q29" s="211">
        <f t="shared" si="14"/>
      </c>
      <c r="R29" s="212">
        <f t="shared" si="15"/>
      </c>
      <c r="S29" s="221"/>
      <c r="T29" s="222"/>
      <c r="U29" s="215">
        <f t="shared" si="16"/>
        <v>0</v>
      </c>
      <c r="V29" s="216">
        <f t="shared" si="16"/>
        <v>0</v>
      </c>
      <c r="W29" s="217">
        <f t="shared" si="17"/>
        <v>0</v>
      </c>
      <c r="Z29" s="223">
        <f t="shared" si="18"/>
        <v>0</v>
      </c>
      <c r="AA29" s="224">
        <f t="shared" si="19"/>
        <v>0</v>
      </c>
      <c r="AB29" s="223">
        <f t="shared" si="20"/>
        <v>0</v>
      </c>
      <c r="AC29" s="224">
        <f t="shared" si="21"/>
        <v>0</v>
      </c>
      <c r="AD29" s="223">
        <f t="shared" si="22"/>
        <v>0</v>
      </c>
      <c r="AE29" s="224">
        <f t="shared" si="23"/>
        <v>0</v>
      </c>
      <c r="AF29" s="223">
        <f t="shared" si="24"/>
        <v>0</v>
      </c>
      <c r="AG29" s="224">
        <f t="shared" si="25"/>
        <v>0</v>
      </c>
      <c r="AH29" s="223">
        <f t="shared" si="26"/>
        <v>0</v>
      </c>
      <c r="AI29" s="224">
        <f t="shared" si="27"/>
        <v>0</v>
      </c>
    </row>
    <row r="30" spans="2:35" ht="15.75">
      <c r="B30" s="344" t="s">
        <v>65</v>
      </c>
      <c r="C30" s="208">
        <f>IF(C22&gt;"",C22,"")</f>
      </c>
      <c r="D30" s="208">
        <f>IF(C23&gt;"",C23,"")</f>
      </c>
      <c r="E30" s="209"/>
      <c r="F30" s="210"/>
      <c r="G30" s="444"/>
      <c r="H30" s="445"/>
      <c r="I30" s="444"/>
      <c r="J30" s="445"/>
      <c r="K30" s="444"/>
      <c r="L30" s="445"/>
      <c r="M30" s="444"/>
      <c r="N30" s="445"/>
      <c r="O30" s="444"/>
      <c r="P30" s="445"/>
      <c r="Q30" s="211">
        <f t="shared" si="14"/>
      </c>
      <c r="R30" s="212">
        <f t="shared" si="15"/>
      </c>
      <c r="S30" s="221"/>
      <c r="T30" s="222"/>
      <c r="U30" s="215">
        <f t="shared" si="16"/>
        <v>0</v>
      </c>
      <c r="V30" s="216">
        <f t="shared" si="16"/>
        <v>0</v>
      </c>
      <c r="W30" s="217">
        <f t="shared" si="17"/>
        <v>0</v>
      </c>
      <c r="Z30" s="223">
        <f t="shared" si="18"/>
        <v>0</v>
      </c>
      <c r="AA30" s="224">
        <f t="shared" si="19"/>
        <v>0</v>
      </c>
      <c r="AB30" s="223">
        <f t="shared" si="20"/>
        <v>0</v>
      </c>
      <c r="AC30" s="224">
        <f t="shared" si="21"/>
        <v>0</v>
      </c>
      <c r="AD30" s="223">
        <f t="shared" si="22"/>
        <v>0</v>
      </c>
      <c r="AE30" s="224">
        <f t="shared" si="23"/>
        <v>0</v>
      </c>
      <c r="AF30" s="223">
        <f t="shared" si="24"/>
        <v>0</v>
      </c>
      <c r="AG30" s="224">
        <f t="shared" si="25"/>
        <v>0</v>
      </c>
      <c r="AH30" s="223">
        <f t="shared" si="26"/>
        <v>0</v>
      </c>
      <c r="AI30" s="224">
        <f t="shared" si="27"/>
        <v>0</v>
      </c>
    </row>
    <row r="31" spans="2:35" ht="15.75">
      <c r="B31" s="344" t="s">
        <v>67</v>
      </c>
      <c r="C31" s="208">
        <f>IF(C21&gt;"",C21,"")</f>
      </c>
      <c r="D31" s="208">
        <f>IF(C22&gt;"",C22,"")</f>
      </c>
      <c r="E31" s="220"/>
      <c r="F31" s="210"/>
      <c r="G31" s="446"/>
      <c r="H31" s="447"/>
      <c r="I31" s="446"/>
      <c r="J31" s="447"/>
      <c r="K31" s="448"/>
      <c r="L31" s="449"/>
      <c r="M31" s="446"/>
      <c r="N31" s="447"/>
      <c r="O31" s="446"/>
      <c r="P31" s="447"/>
      <c r="Q31" s="211">
        <f t="shared" si="14"/>
      </c>
      <c r="R31" s="212">
        <f t="shared" si="15"/>
      </c>
      <c r="S31" s="221"/>
      <c r="T31" s="222"/>
      <c r="U31" s="215">
        <f t="shared" si="16"/>
        <v>0</v>
      </c>
      <c r="V31" s="216">
        <f t="shared" si="16"/>
        <v>0</v>
      </c>
      <c r="W31" s="217">
        <f t="shared" si="17"/>
        <v>0</v>
      </c>
      <c r="Z31" s="223">
        <f t="shared" si="18"/>
        <v>0</v>
      </c>
      <c r="AA31" s="224">
        <f t="shared" si="19"/>
        <v>0</v>
      </c>
      <c r="AB31" s="223">
        <f t="shared" si="20"/>
        <v>0</v>
      </c>
      <c r="AC31" s="224">
        <f t="shared" si="21"/>
        <v>0</v>
      </c>
      <c r="AD31" s="223">
        <f t="shared" si="22"/>
        <v>0</v>
      </c>
      <c r="AE31" s="224">
        <f t="shared" si="23"/>
        <v>0</v>
      </c>
      <c r="AF31" s="223">
        <f t="shared" si="24"/>
        <v>0</v>
      </c>
      <c r="AG31" s="224">
        <f t="shared" si="25"/>
        <v>0</v>
      </c>
      <c r="AH31" s="223">
        <f t="shared" si="26"/>
        <v>0</v>
      </c>
      <c r="AI31" s="224">
        <f t="shared" si="27"/>
        <v>0</v>
      </c>
    </row>
    <row r="32" spans="2:35" ht="16.5" thickBot="1">
      <c r="B32" s="345" t="s">
        <v>69</v>
      </c>
      <c r="C32" s="226">
        <f>IF(C23&gt;"",C23,"")</f>
      </c>
      <c r="D32" s="226">
        <f>IF(C24&gt;"",C24,"")</f>
      </c>
      <c r="E32" s="227"/>
      <c r="F32" s="228"/>
      <c r="G32" s="450"/>
      <c r="H32" s="451"/>
      <c r="I32" s="450"/>
      <c r="J32" s="451"/>
      <c r="K32" s="450"/>
      <c r="L32" s="451"/>
      <c r="M32" s="450"/>
      <c r="N32" s="451"/>
      <c r="O32" s="450"/>
      <c r="P32" s="451"/>
      <c r="Q32" s="229">
        <f t="shared" si="14"/>
      </c>
      <c r="R32" s="230">
        <f t="shared" si="15"/>
      </c>
      <c r="S32" s="231"/>
      <c r="T32" s="232"/>
      <c r="U32" s="215">
        <f t="shared" si="16"/>
        <v>0</v>
      </c>
      <c r="V32" s="216">
        <f t="shared" si="16"/>
        <v>0</v>
      </c>
      <c r="W32" s="217">
        <f t="shared" si="17"/>
        <v>0</v>
      </c>
      <c r="Z32" s="233">
        <f t="shared" si="18"/>
        <v>0</v>
      </c>
      <c r="AA32" s="234">
        <f t="shared" si="19"/>
        <v>0</v>
      </c>
      <c r="AB32" s="233">
        <f t="shared" si="20"/>
        <v>0</v>
      </c>
      <c r="AC32" s="234">
        <f t="shared" si="21"/>
        <v>0</v>
      </c>
      <c r="AD32" s="233">
        <f t="shared" si="22"/>
        <v>0</v>
      </c>
      <c r="AE32" s="234">
        <f t="shared" si="23"/>
        <v>0</v>
      </c>
      <c r="AF32" s="233">
        <f t="shared" si="24"/>
        <v>0</v>
      </c>
      <c r="AG32" s="234">
        <f t="shared" si="25"/>
        <v>0</v>
      </c>
      <c r="AH32" s="233">
        <f t="shared" si="26"/>
        <v>0</v>
      </c>
      <c r="AI32" s="234">
        <f t="shared" si="27"/>
        <v>0</v>
      </c>
    </row>
    <row r="33" ht="15.75" thickTop="1"/>
  </sheetData>
  <mergeCells count="108">
    <mergeCell ref="C2:D2"/>
    <mergeCell ref="K2:N2"/>
    <mergeCell ref="Q2:T2"/>
    <mergeCell ref="E3:G3"/>
    <mergeCell ref="H3:J3"/>
    <mergeCell ref="K3:N3"/>
    <mergeCell ref="Q3:T3"/>
    <mergeCell ref="E4:F4"/>
    <mergeCell ref="G4:H4"/>
    <mergeCell ref="I4:J4"/>
    <mergeCell ref="K4:L4"/>
    <mergeCell ref="M4:N4"/>
    <mergeCell ref="S4:T4"/>
    <mergeCell ref="U4:V4"/>
    <mergeCell ref="S5:T5"/>
    <mergeCell ref="S6:T6"/>
    <mergeCell ref="S7:T7"/>
    <mergeCell ref="S8:T8"/>
    <mergeCell ref="G10:H10"/>
    <mergeCell ref="I10:J10"/>
    <mergeCell ref="K10:L10"/>
    <mergeCell ref="M10:N10"/>
    <mergeCell ref="O10:P10"/>
    <mergeCell ref="Q10:R10"/>
    <mergeCell ref="G11:H11"/>
    <mergeCell ref="I11:J11"/>
    <mergeCell ref="K11:L11"/>
    <mergeCell ref="M11:N11"/>
    <mergeCell ref="O11:P11"/>
    <mergeCell ref="G12:H12"/>
    <mergeCell ref="I12:J12"/>
    <mergeCell ref="K12:L12"/>
    <mergeCell ref="M12:N12"/>
    <mergeCell ref="O12:P12"/>
    <mergeCell ref="G13:H13"/>
    <mergeCell ref="I13:J13"/>
    <mergeCell ref="K13:L13"/>
    <mergeCell ref="M13:N13"/>
    <mergeCell ref="O13:P13"/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G16:H16"/>
    <mergeCell ref="I16:J16"/>
    <mergeCell ref="K16:L16"/>
    <mergeCell ref="M16:N16"/>
    <mergeCell ref="O16:P16"/>
    <mergeCell ref="C18:D18"/>
    <mergeCell ref="K18:N18"/>
    <mergeCell ref="Q18:T18"/>
    <mergeCell ref="E19:G19"/>
    <mergeCell ref="H19:J19"/>
    <mergeCell ref="K19:N19"/>
    <mergeCell ref="Q19:T19"/>
    <mergeCell ref="E20:F20"/>
    <mergeCell ref="G20:H20"/>
    <mergeCell ref="I20:J20"/>
    <mergeCell ref="K20:L20"/>
    <mergeCell ref="M20:N20"/>
    <mergeCell ref="S20:T20"/>
    <mergeCell ref="U20:V20"/>
    <mergeCell ref="S21:T21"/>
    <mergeCell ref="S22:T22"/>
    <mergeCell ref="S23:T23"/>
    <mergeCell ref="S24:T24"/>
    <mergeCell ref="G26:H26"/>
    <mergeCell ref="I26:J26"/>
    <mergeCell ref="K26:L26"/>
    <mergeCell ref="M26:N26"/>
    <mergeCell ref="O26:P26"/>
    <mergeCell ref="Q26:R26"/>
    <mergeCell ref="G27:H27"/>
    <mergeCell ref="I27:J27"/>
    <mergeCell ref="K27:L27"/>
    <mergeCell ref="M27:N27"/>
    <mergeCell ref="O27:P27"/>
    <mergeCell ref="G28:H28"/>
    <mergeCell ref="I28:J28"/>
    <mergeCell ref="K28:L28"/>
    <mergeCell ref="M28:N28"/>
    <mergeCell ref="O28:P28"/>
    <mergeCell ref="G29:H29"/>
    <mergeCell ref="I29:J29"/>
    <mergeCell ref="K29:L29"/>
    <mergeCell ref="M29:N29"/>
    <mergeCell ref="O29:P29"/>
    <mergeCell ref="G30:H30"/>
    <mergeCell ref="I30:J30"/>
    <mergeCell ref="K30:L30"/>
    <mergeCell ref="M30:N30"/>
    <mergeCell ref="O30:P30"/>
    <mergeCell ref="G31:H31"/>
    <mergeCell ref="I31:J31"/>
    <mergeCell ref="K31:L31"/>
    <mergeCell ref="M31:N31"/>
    <mergeCell ref="O31:P31"/>
    <mergeCell ref="G32:H32"/>
    <mergeCell ref="I32:J32"/>
    <mergeCell ref="K32:L32"/>
    <mergeCell ref="M32:N32"/>
    <mergeCell ref="O32:P32"/>
  </mergeCells>
  <printOptions/>
  <pageMargins left="0.7500000000000001" right="0.7500000000000001" top="1" bottom="1" header="0.5" footer="0.5"/>
  <pageSetup orientation="portrait" paperSize="9" scale="72"/>
</worksheet>
</file>

<file path=xl/worksheets/sheet21.xml><?xml version="1.0" encoding="utf-8"?>
<worksheet xmlns="http://schemas.openxmlformats.org/spreadsheetml/2006/main" xmlns:r="http://schemas.openxmlformats.org/officeDocument/2006/relationships">
  <dimension ref="A3:U22"/>
  <sheetViews>
    <sheetView workbookViewId="0" topLeftCell="A1">
      <selection activeCell="F35" sqref="F35"/>
    </sheetView>
  </sheetViews>
  <sheetFormatPr defaultColWidth="11.57421875" defaultRowHeight="12.75"/>
  <cols>
    <col min="1" max="1" width="4.421875" style="159" customWidth="1"/>
    <col min="2" max="2" width="5.140625" style="159" customWidth="1"/>
    <col min="3" max="3" width="19.421875" style="159" customWidth="1"/>
    <col min="4" max="4" width="12.7109375" style="159" customWidth="1"/>
    <col min="5" max="5" width="6.7109375" style="159" customWidth="1"/>
    <col min="6" max="6" width="3.28125" style="159" customWidth="1"/>
    <col min="7" max="13" width="3.8515625" style="159" customWidth="1"/>
    <col min="14" max="14" width="3.28125" style="159" customWidth="1"/>
    <col min="15" max="15" width="4.7109375" style="159" customWidth="1"/>
    <col min="16" max="16" width="4.421875" style="159" customWidth="1"/>
    <col min="17" max="17" width="3.140625" style="159" customWidth="1"/>
    <col min="18" max="18" width="2.421875" style="159" customWidth="1"/>
    <col min="19" max="19" width="3.421875" style="159" customWidth="1"/>
    <col min="20" max="20" width="4.00390625" style="159" customWidth="1"/>
    <col min="21" max="25" width="4.00390625" style="159" hidden="1" customWidth="1"/>
    <col min="26" max="34" width="3.421875" style="159" hidden="1" customWidth="1"/>
    <col min="35" max="35" width="4.140625" style="159" hidden="1" customWidth="1"/>
    <col min="36" max="36" width="4.140625" style="159" customWidth="1"/>
    <col min="37" max="37" width="3.421875" style="159" customWidth="1"/>
    <col min="38" max="38" width="5.421875" style="159" customWidth="1"/>
    <col min="39" max="44" width="3.421875" style="159" customWidth="1"/>
    <col min="45" max="45" width="4.7109375" style="159" customWidth="1"/>
    <col min="46" max="46" width="9.00390625" style="159" customWidth="1"/>
    <col min="47" max="16384" width="11.421875" style="159" customWidth="1"/>
  </cols>
  <sheetData>
    <row r="2" ht="15.75" thickBot="1"/>
    <row r="3" spans="2:20" ht="16.5" thickTop="1">
      <c r="B3" s="279"/>
      <c r="C3" s="410" t="str">
        <f>IF(Nimet!C36="","",Nimet!C1)</f>
        <v>PT 75 Kansalliset</v>
      </c>
      <c r="D3" s="410"/>
      <c r="E3" s="280"/>
      <c r="F3" s="280"/>
      <c r="G3" s="281"/>
      <c r="H3" s="280"/>
      <c r="I3" s="282" t="s">
        <v>167</v>
      </c>
      <c r="J3" s="283"/>
      <c r="K3" s="503">
        <f>'[3]Kehi'!$N$10</f>
        <v>0</v>
      </c>
      <c r="L3" s="504"/>
      <c r="M3" s="504"/>
      <c r="N3" s="505"/>
      <c r="O3" s="506" t="s">
        <v>153</v>
      </c>
      <c r="P3" s="507"/>
      <c r="Q3" s="507"/>
      <c r="R3" s="508"/>
      <c r="S3" s="508"/>
      <c r="T3" s="509"/>
    </row>
    <row r="4" spans="2:20" ht="16.5" thickBot="1">
      <c r="B4" s="284"/>
      <c r="C4" s="285"/>
      <c r="D4" s="286" t="s">
        <v>154</v>
      </c>
      <c r="E4" s="485"/>
      <c r="F4" s="486"/>
      <c r="G4" s="487"/>
      <c r="H4" s="510" t="s">
        <v>155</v>
      </c>
      <c r="I4" s="511"/>
      <c r="J4" s="511"/>
      <c r="K4" s="512">
        <f>'[3]Kehi'!$N$11</f>
        <v>0</v>
      </c>
      <c r="L4" s="512"/>
      <c r="M4" s="512"/>
      <c r="N4" s="513"/>
      <c r="O4" s="514" t="s">
        <v>156</v>
      </c>
      <c r="P4" s="515"/>
      <c r="Q4" s="515"/>
      <c r="R4" s="516"/>
      <c r="S4" s="516"/>
      <c r="T4" s="517"/>
    </row>
    <row r="5" spans="2:20" ht="16.5" thickTop="1">
      <c r="B5" s="287"/>
      <c r="C5" s="288" t="s">
        <v>157</v>
      </c>
      <c r="D5" s="289" t="s">
        <v>158</v>
      </c>
      <c r="E5" s="480" t="s">
        <v>78</v>
      </c>
      <c r="F5" s="481"/>
      <c r="G5" s="480" t="s">
        <v>19</v>
      </c>
      <c r="H5" s="481"/>
      <c r="I5" s="480" t="s">
        <v>20</v>
      </c>
      <c r="J5" s="481"/>
      <c r="K5" s="480" t="s">
        <v>14</v>
      </c>
      <c r="L5" s="481"/>
      <c r="M5" s="480" t="s">
        <v>159</v>
      </c>
      <c r="N5" s="481"/>
      <c r="O5" s="290" t="s">
        <v>165</v>
      </c>
      <c r="P5" s="291" t="s">
        <v>21</v>
      </c>
      <c r="Q5" s="483" t="s">
        <v>22</v>
      </c>
      <c r="R5" s="484"/>
      <c r="S5" s="478" t="s">
        <v>610</v>
      </c>
      <c r="T5" s="479"/>
    </row>
    <row r="6" spans="1:20" ht="15.75">
      <c r="A6" s="252"/>
      <c r="B6" s="173" t="s">
        <v>78</v>
      </c>
      <c r="C6" s="174">
        <f>IF(A6="","",INDEX(Nimet!$B$6:$B$230,A6))</f>
      </c>
      <c r="D6" s="174">
        <f>IF(A6="","",INDEX(Nimet!$C$6:$C$230,A6))</f>
      </c>
      <c r="E6" s="292"/>
      <c r="F6" s="293"/>
      <c r="G6" s="294">
        <f>Q22</f>
      </c>
      <c r="H6" s="295">
        <f>R22</f>
      </c>
      <c r="I6" s="294">
        <f>Q18</f>
      </c>
      <c r="J6" s="295">
        <f>R18</f>
      </c>
      <c r="K6" s="294">
        <f>Q16</f>
      </c>
      <c r="L6" s="295">
        <f>R16</f>
      </c>
      <c r="M6" s="294">
        <f>Q13</f>
      </c>
      <c r="N6" s="295">
        <f>R13</f>
      </c>
      <c r="O6" s="296">
        <f>IF(SUM(E6:N6)=0,"",COUNTIF(F6:F10,3))</f>
      </c>
      <c r="P6" s="297">
        <f>IF(SUM(E6:N6)=0,"",COUNTIF(E6:E10,3))</f>
      </c>
      <c r="Q6" s="298">
        <f>IF(SUM(E6:N6)=0,"",SUM(F6:F10))</f>
      </c>
      <c r="R6" s="299">
        <f>IF(SUM(E6:N6)=0,"",SUM(E6:E10))</f>
      </c>
      <c r="S6" s="494"/>
      <c r="T6" s="495"/>
    </row>
    <row r="7" spans="1:20" ht="15.75">
      <c r="A7" s="252"/>
      <c r="B7" s="185" t="s">
        <v>19</v>
      </c>
      <c r="C7" s="174">
        <f>IF(A7="","",INDEX(Nimet!$B$6:$B$230,A7))</f>
      </c>
      <c r="D7" s="174">
        <f>IF(A7="","",INDEX(Nimet!$C$6:$C$230,A7))</f>
      </c>
      <c r="E7" s="300">
        <f>R22</f>
      </c>
      <c r="F7" s="301">
        <f>Q22</f>
      </c>
      <c r="G7" s="302"/>
      <c r="H7" s="303"/>
      <c r="I7" s="304">
        <f>Q20</f>
      </c>
      <c r="J7" s="305">
        <f>R20</f>
      </c>
      <c r="K7" s="304">
        <f>Q14</f>
      </c>
      <c r="L7" s="305">
        <f>R14</f>
      </c>
      <c r="M7" s="304">
        <f>Q17</f>
      </c>
      <c r="N7" s="305">
        <f>R17</f>
      </c>
      <c r="O7" s="296">
        <f>IF(SUM(E7:N7)=0,"",COUNTIF(H6:H10,3))</f>
      </c>
      <c r="P7" s="297">
        <f>IF(SUM(E7:N7)=0,"",COUNTIF(G6:G10,3))</f>
      </c>
      <c r="Q7" s="298">
        <f>IF(SUM(E7:N7)=0,"",SUM(H6:H10))</f>
      </c>
      <c r="R7" s="299">
        <f>IF(SUM(E7:N7)=0,"",SUM(G6:G10))</f>
      </c>
      <c r="S7" s="494"/>
      <c r="T7" s="495"/>
    </row>
    <row r="8" spans="1:20" ht="15.75">
      <c r="A8" s="252"/>
      <c r="B8" s="185" t="s">
        <v>20</v>
      </c>
      <c r="C8" s="174">
        <f>IF(A8="","",INDEX(Nimet!$B$6:$B$230,A8))</f>
      </c>
      <c r="D8" s="174">
        <f>IF(A8="","",INDEX(Nimet!$C$6:$C$230,A8))</f>
      </c>
      <c r="E8" s="306">
        <f>R18</f>
      </c>
      <c r="F8" s="301">
        <f>Q18</f>
      </c>
      <c r="G8" s="306">
        <f>R20</f>
      </c>
      <c r="H8" s="301">
        <f>Q20</f>
      </c>
      <c r="I8" s="302"/>
      <c r="J8" s="303"/>
      <c r="K8" s="304">
        <f>Q21</f>
      </c>
      <c r="L8" s="305">
        <f>R21</f>
      </c>
      <c r="M8" s="304">
        <f>Q15</f>
      </c>
      <c r="N8" s="305">
        <f>R15</f>
      </c>
      <c r="O8" s="296">
        <f>IF(SUM(E8:N8)=0,"",COUNTIF(J6:J10,3))</f>
      </c>
      <c r="P8" s="297">
        <f>IF(SUM(E8:N8)=0,"",COUNTIF(I6:I10,3))</f>
      </c>
      <c r="Q8" s="298">
        <f>IF(SUM(E8:N8)=0,"",SUM(J6:J10))</f>
      </c>
      <c r="R8" s="299">
        <f>IF(SUM(E8:N8)=0,"",SUM(I6:I10))</f>
      </c>
      <c r="S8" s="494"/>
      <c r="T8" s="495"/>
    </row>
    <row r="9" spans="1:20" ht="15.75">
      <c r="A9" s="252"/>
      <c r="B9" s="185" t="s">
        <v>14</v>
      </c>
      <c r="C9" s="174">
        <f>IF(A9="","",INDEX(Nimet!$B$6:$B$230,A9))</f>
      </c>
      <c r="D9" s="174">
        <f>IF(A9="","",INDEX(Nimet!$C$6:$C$230,A9))</f>
      </c>
      <c r="E9" s="306">
        <f>R16</f>
      </c>
      <c r="F9" s="301">
        <f>Q16</f>
      </c>
      <c r="G9" s="306">
        <f>R14</f>
      </c>
      <c r="H9" s="301">
        <f>Q14</f>
      </c>
      <c r="I9" s="306">
        <f>R21</f>
      </c>
      <c r="J9" s="301">
        <f>Q21</f>
      </c>
      <c r="K9" s="302"/>
      <c r="L9" s="303"/>
      <c r="M9" s="304">
        <f>Q19</f>
      </c>
      <c r="N9" s="305">
        <f>R19</f>
      </c>
      <c r="O9" s="296">
        <f>IF(SUM(E9:N9)=0,"",COUNTIF(L6:L10,3))</f>
      </c>
      <c r="P9" s="297">
        <f>IF(SUM(E9:N9)=0,"",COUNTIF(K6:K10,3))</f>
      </c>
      <c r="Q9" s="298">
        <f>IF(SUM(E9:N9)=0,"",SUM(L6:L10))</f>
      </c>
      <c r="R9" s="299">
        <f>IF(SUM(E9:N9)=0,"",SUM(K6:K10))</f>
      </c>
      <c r="S9" s="494"/>
      <c r="T9" s="495"/>
    </row>
    <row r="10" spans="1:20" ht="16.5" thickBot="1">
      <c r="A10" s="252"/>
      <c r="B10" s="185">
        <v>5</v>
      </c>
      <c r="C10" s="174">
        <f>IF(A10="","",INDEX(Nimet!$B$6:$B$230,A10))</f>
      </c>
      <c r="D10" s="174">
        <f>IF(A10="","",INDEX(Nimet!$C$6:$C$230,A10))</f>
      </c>
      <c r="E10" s="307">
        <f>R13</f>
      </c>
      <c r="F10" s="308">
        <f>Q13</f>
      </c>
      <c r="G10" s="307">
        <f>R17</f>
      </c>
      <c r="H10" s="308">
        <f>Q17</f>
      </c>
      <c r="I10" s="307">
        <f>R15</f>
      </c>
      <c r="J10" s="308">
        <f>Q15</f>
      </c>
      <c r="K10" s="307">
        <f>R19</f>
      </c>
      <c r="L10" s="308">
        <f>Q19</f>
      </c>
      <c r="M10" s="309"/>
      <c r="N10" s="310"/>
      <c r="O10" s="311">
        <f>IF(SUM(E10:N10)=0,"",COUNTIF(N6:N10,3))</f>
      </c>
      <c r="P10" s="308">
        <f>IF(SUM(E10:N10)=0,"",COUNTIF(M6:M10,3))</f>
      </c>
      <c r="Q10" s="312">
        <f>IF(SUM(E10:N10)=0,"",SUM(N6:N10))</f>
      </c>
      <c r="R10" s="313">
        <f>IF(SUM(E10:N10)=0,"",SUM(M6:M10))</f>
      </c>
      <c r="S10" s="454"/>
      <c r="T10" s="455"/>
    </row>
    <row r="11" spans="2:21" ht="16.5" thickTop="1">
      <c r="B11" s="314"/>
      <c r="C11" s="315" t="s">
        <v>51</v>
      </c>
      <c r="D11"/>
      <c r="E11" s="316"/>
      <c r="F11" s="316"/>
      <c r="G11" s="317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8"/>
      <c r="T11" s="214"/>
      <c r="U11" s="214"/>
    </row>
    <row r="12" spans="2:21" ht="18" thickBot="1" thickTop="1">
      <c r="B12" s="319"/>
      <c r="C12" s="320" t="s">
        <v>52</v>
      </c>
      <c r="D12" s="321"/>
      <c r="E12" s="321"/>
      <c r="F12" s="322"/>
      <c r="G12" s="474" t="s">
        <v>53</v>
      </c>
      <c r="H12" s="475"/>
      <c r="I12" s="476" t="s">
        <v>54</v>
      </c>
      <c r="J12" s="475"/>
      <c r="K12" s="476" t="s">
        <v>55</v>
      </c>
      <c r="L12" s="475"/>
      <c r="M12" s="476" t="s">
        <v>56</v>
      </c>
      <c r="N12" s="475"/>
      <c r="O12" s="476" t="s">
        <v>57</v>
      </c>
      <c r="P12" s="475"/>
      <c r="Q12" s="474" t="s">
        <v>380</v>
      </c>
      <c r="R12" s="477"/>
      <c r="T12" s="214"/>
      <c r="U12" s="214"/>
    </row>
    <row r="13" spans="2:21" ht="16.5" thickTop="1">
      <c r="B13" s="323" t="s">
        <v>58</v>
      </c>
      <c r="C13" s="324">
        <f>IF(C6&gt;"",C6,"")</f>
      </c>
      <c r="D13" s="325">
        <f>IF(C10&gt;"",C10,"")</f>
      </c>
      <c r="E13" s="326"/>
      <c r="F13" s="327"/>
      <c r="G13" s="522"/>
      <c r="H13" s="523"/>
      <c r="I13" s="522"/>
      <c r="J13" s="523"/>
      <c r="K13" s="524"/>
      <c r="L13" s="523"/>
      <c r="M13" s="522"/>
      <c r="N13" s="523"/>
      <c r="O13" s="522"/>
      <c r="P13" s="523"/>
      <c r="Q13" s="328">
        <f>IF(COUNTA(G13:O13)=0,"",COUNTIF(G13:O13,"&gt;=0"))</f>
      </c>
      <c r="R13" s="329">
        <f>IF(COUNTA(G13:O13)=0,"",(IF(LEFT(G13,1)="-",1,0)+IF(LEFT(I13,1)="-",1,0)+IF(LEFT(K13,1)="-",1,0)+IF(LEFT(M13,1)="-",1,0)+IF(LEFT(O13,1)="-",1,0)))</f>
      </c>
      <c r="S13" s="343"/>
      <c r="T13" s="214"/>
      <c r="U13" s="214"/>
    </row>
    <row r="14" spans="2:21" ht="16.5" thickTop="1">
      <c r="B14" s="323" t="s">
        <v>59</v>
      </c>
      <c r="C14" s="330">
        <f>IF(C7&gt;"",C7,"")</f>
      </c>
      <c r="D14" s="325">
        <f>IF(C9&gt;"",C9,"")</f>
      </c>
      <c r="E14" s="331"/>
      <c r="F14" s="327"/>
      <c r="G14" s="518"/>
      <c r="H14" s="519"/>
      <c r="I14" s="518"/>
      <c r="J14" s="519"/>
      <c r="K14" s="518"/>
      <c r="L14" s="519"/>
      <c r="M14" s="518"/>
      <c r="N14" s="519"/>
      <c r="O14" s="518"/>
      <c r="P14" s="519"/>
      <c r="Q14" s="328">
        <f aca="true" t="shared" si="0" ref="Q14:Q22">IF(COUNTA(G14:O14)=0,"",COUNTIF(G14:O14,"&gt;=0"))</f>
      </c>
      <c r="R14" s="329">
        <f aca="true" t="shared" si="1" ref="R14:R22">IF(COUNTA(G14:O14)=0,"",(IF(LEFT(G14,1)="-",1,0)+IF(LEFT(I14,1)="-",1,0)+IF(LEFT(K14,1)="-",1,0)+IF(LEFT(M14,1)="-",1,0)+IF(LEFT(O14,1)="-",1,0)))</f>
      </c>
      <c r="S14" s="343"/>
      <c r="T14" s="214"/>
      <c r="U14" s="214"/>
    </row>
    <row r="15" spans="2:21" ht="18" thickBot="1" thickTop="1">
      <c r="B15" s="323" t="s">
        <v>60</v>
      </c>
      <c r="C15" s="332">
        <f>IF(C8&gt;"",C8,"")</f>
      </c>
      <c r="D15" s="333">
        <f>IF(C10&gt;"",C10,"")</f>
      </c>
      <c r="E15" s="334"/>
      <c r="F15" s="335"/>
      <c r="G15" s="525"/>
      <c r="H15" s="526"/>
      <c r="I15" s="525"/>
      <c r="J15" s="526"/>
      <c r="K15" s="525"/>
      <c r="L15" s="526"/>
      <c r="M15" s="525"/>
      <c r="N15" s="526"/>
      <c r="O15" s="525"/>
      <c r="P15" s="526"/>
      <c r="Q15" s="328">
        <f t="shared" si="0"/>
      </c>
      <c r="R15" s="329">
        <f t="shared" si="1"/>
      </c>
      <c r="S15" s="343"/>
      <c r="T15" s="214"/>
      <c r="U15" s="214"/>
    </row>
    <row r="16" spans="2:21" ht="16.5" thickTop="1">
      <c r="B16" s="323" t="s">
        <v>61</v>
      </c>
      <c r="C16" s="330">
        <f>IF(C6&gt;"",C6,"")</f>
      </c>
      <c r="D16" s="325">
        <f>IF(C9&gt;"",C9,"")</f>
      </c>
      <c r="E16" s="326"/>
      <c r="F16" s="327"/>
      <c r="G16" s="520"/>
      <c r="H16" s="521"/>
      <c r="I16" s="520"/>
      <c r="J16" s="521"/>
      <c r="K16" s="520"/>
      <c r="L16" s="521"/>
      <c r="M16" s="520"/>
      <c r="N16" s="521"/>
      <c r="O16" s="520"/>
      <c r="P16" s="521"/>
      <c r="Q16" s="328">
        <f t="shared" si="0"/>
      </c>
      <c r="R16" s="329">
        <f t="shared" si="1"/>
      </c>
      <c r="S16" s="343"/>
      <c r="T16" s="214"/>
      <c r="U16" s="214"/>
    </row>
    <row r="17" spans="2:21" ht="16.5" thickTop="1">
      <c r="B17" s="323" t="s">
        <v>62</v>
      </c>
      <c r="C17" s="330">
        <f>IF(C7&gt;"",C7,"")</f>
      </c>
      <c r="D17" s="325">
        <f>IF(C10&gt;"",C10,"")</f>
      </c>
      <c r="E17" s="331"/>
      <c r="F17" s="327"/>
      <c r="G17" s="528"/>
      <c r="H17" s="529"/>
      <c r="I17" s="528"/>
      <c r="J17" s="529"/>
      <c r="K17" s="528"/>
      <c r="L17" s="529"/>
      <c r="M17" s="527"/>
      <c r="N17" s="519"/>
      <c r="O17" s="527"/>
      <c r="P17" s="519"/>
      <c r="Q17" s="328">
        <f t="shared" si="0"/>
      </c>
      <c r="R17" s="329">
        <f t="shared" si="1"/>
      </c>
      <c r="S17" s="343"/>
      <c r="T17" s="214"/>
      <c r="U17" s="214"/>
    </row>
    <row r="18" spans="2:21" ht="18" thickBot="1" thickTop="1">
      <c r="B18" s="323" t="s">
        <v>63</v>
      </c>
      <c r="C18" s="332">
        <f>IF(C6&gt;"",C6,"")</f>
      </c>
      <c r="D18" s="333">
        <f>IF(C8&gt;"",C8,"")</f>
      </c>
      <c r="E18" s="334"/>
      <c r="F18" s="335"/>
      <c r="G18" s="525"/>
      <c r="H18" s="526"/>
      <c r="I18" s="525"/>
      <c r="J18" s="526"/>
      <c r="K18" s="525"/>
      <c r="L18" s="526"/>
      <c r="M18" s="525"/>
      <c r="N18" s="526"/>
      <c r="O18" s="525"/>
      <c r="P18" s="526"/>
      <c r="Q18" s="328">
        <f t="shared" si="0"/>
      </c>
      <c r="R18" s="329">
        <f t="shared" si="1"/>
      </c>
      <c r="S18" s="343"/>
      <c r="T18" s="214"/>
      <c r="U18" s="214"/>
    </row>
    <row r="19" spans="2:21" ht="16.5" thickTop="1">
      <c r="B19" s="323" t="s">
        <v>64</v>
      </c>
      <c r="C19" s="330">
        <f>IF(C9&gt;"",C9,"")</f>
      </c>
      <c r="D19" s="325">
        <f>IF(C10&gt;"",C10,"")</f>
      </c>
      <c r="E19" s="326"/>
      <c r="F19" s="327"/>
      <c r="G19" s="520"/>
      <c r="H19" s="521"/>
      <c r="I19" s="520"/>
      <c r="J19" s="521"/>
      <c r="K19" s="520"/>
      <c r="L19" s="521"/>
      <c r="M19" s="520"/>
      <c r="N19" s="521"/>
      <c r="O19" s="520"/>
      <c r="P19" s="521"/>
      <c r="Q19" s="328">
        <f t="shared" si="0"/>
      </c>
      <c r="R19" s="329">
        <f t="shared" si="1"/>
      </c>
      <c r="S19" s="343"/>
      <c r="T19" s="214"/>
      <c r="U19" s="214"/>
    </row>
    <row r="20" spans="2:21" ht="16.5" thickTop="1">
      <c r="B20" s="323" t="s">
        <v>65</v>
      </c>
      <c r="C20" s="330">
        <f>IF(C7&gt;"",C7,"")</f>
      </c>
      <c r="D20" s="325">
        <f>IF(C8&gt;"",C8,"")</f>
      </c>
      <c r="E20" s="331"/>
      <c r="F20" s="327"/>
      <c r="G20" s="528"/>
      <c r="H20" s="529"/>
      <c r="I20" s="528"/>
      <c r="J20" s="529"/>
      <c r="K20" s="528"/>
      <c r="L20" s="529"/>
      <c r="M20" s="527"/>
      <c r="N20" s="519"/>
      <c r="O20" s="527"/>
      <c r="P20" s="519"/>
      <c r="Q20" s="328">
        <f t="shared" si="0"/>
      </c>
      <c r="R20" s="329">
        <f t="shared" si="1"/>
      </c>
      <c r="S20" s="343"/>
      <c r="T20" s="214"/>
      <c r="U20" s="214"/>
    </row>
    <row r="21" spans="2:20" ht="16.5" thickBot="1">
      <c r="B21" s="323" t="s">
        <v>66</v>
      </c>
      <c r="C21" s="332">
        <f>IF(C8&gt;"",C8,"")</f>
      </c>
      <c r="D21" s="333">
        <f>IF(C9&gt;"",C9,"")</f>
      </c>
      <c r="E21" s="334"/>
      <c r="F21" s="335"/>
      <c r="G21" s="525"/>
      <c r="H21" s="526"/>
      <c r="I21" s="525"/>
      <c r="J21" s="526"/>
      <c r="K21" s="525"/>
      <c r="L21" s="526"/>
      <c r="M21" s="525"/>
      <c r="N21" s="526"/>
      <c r="O21" s="525"/>
      <c r="P21" s="526"/>
      <c r="Q21" s="328">
        <f t="shared" si="0"/>
      </c>
      <c r="R21" s="329">
        <f t="shared" si="1"/>
      </c>
      <c r="S21" s="343"/>
      <c r="T21" s="214"/>
    </row>
    <row r="22" spans="2:20" ht="16.5" thickBot="1">
      <c r="B22" s="336" t="s">
        <v>67</v>
      </c>
      <c r="C22" s="337">
        <f>IF(C6&gt;"",C6,"")</f>
      </c>
      <c r="D22" s="338">
        <f>IF(C7&gt;"",C7,"")</f>
      </c>
      <c r="E22" s="339"/>
      <c r="F22" s="340"/>
      <c r="G22" s="530"/>
      <c r="H22" s="531"/>
      <c r="I22" s="530"/>
      <c r="J22" s="531"/>
      <c r="K22" s="530"/>
      <c r="L22" s="531"/>
      <c r="M22" s="530"/>
      <c r="N22" s="531"/>
      <c r="O22" s="530"/>
      <c r="P22" s="531"/>
      <c r="Q22" s="341">
        <f t="shared" si="0"/>
      </c>
      <c r="R22" s="342">
        <f t="shared" si="1"/>
      </c>
      <c r="S22" s="454"/>
      <c r="T22" s="455"/>
    </row>
  </sheetData>
  <mergeCells count="78">
    <mergeCell ref="C3:D3"/>
    <mergeCell ref="S22:T22"/>
    <mergeCell ref="G21:H21"/>
    <mergeCell ref="I21:J21"/>
    <mergeCell ref="K21:L21"/>
    <mergeCell ref="M21:N21"/>
    <mergeCell ref="O21:P21"/>
    <mergeCell ref="G22:H22"/>
    <mergeCell ref="I22:J22"/>
    <mergeCell ref="K22:L22"/>
    <mergeCell ref="M22:N22"/>
    <mergeCell ref="O22:P22"/>
    <mergeCell ref="G19:H19"/>
    <mergeCell ref="I19:J19"/>
    <mergeCell ref="K19:L19"/>
    <mergeCell ref="M19:N19"/>
    <mergeCell ref="O19:P19"/>
    <mergeCell ref="G20:H20"/>
    <mergeCell ref="I20:J20"/>
    <mergeCell ref="K20:L20"/>
    <mergeCell ref="M20:N20"/>
    <mergeCell ref="O20:P20"/>
    <mergeCell ref="G17:H17"/>
    <mergeCell ref="I17:J17"/>
    <mergeCell ref="K17:L17"/>
    <mergeCell ref="M17:N17"/>
    <mergeCell ref="O17:P17"/>
    <mergeCell ref="G18:H18"/>
    <mergeCell ref="I18:J18"/>
    <mergeCell ref="K18:L18"/>
    <mergeCell ref="M18:N18"/>
    <mergeCell ref="O18:P18"/>
    <mergeCell ref="G15:H15"/>
    <mergeCell ref="I15:J15"/>
    <mergeCell ref="K15:L15"/>
    <mergeCell ref="M15:N15"/>
    <mergeCell ref="O15:P15"/>
    <mergeCell ref="G16:H16"/>
    <mergeCell ref="I16:J16"/>
    <mergeCell ref="K16:L16"/>
    <mergeCell ref="M16:N16"/>
    <mergeCell ref="O16:P16"/>
    <mergeCell ref="G13:H13"/>
    <mergeCell ref="I13:J13"/>
    <mergeCell ref="K13:L13"/>
    <mergeCell ref="M13:N13"/>
    <mergeCell ref="O13:P13"/>
    <mergeCell ref="G14:H14"/>
    <mergeCell ref="I14:J14"/>
    <mergeCell ref="K14:L14"/>
    <mergeCell ref="M14:N14"/>
    <mergeCell ref="O14:P14"/>
    <mergeCell ref="G12:H12"/>
    <mergeCell ref="I12:J12"/>
    <mergeCell ref="K12:L12"/>
    <mergeCell ref="M12:N12"/>
    <mergeCell ref="O12:P12"/>
    <mergeCell ref="Q12:R12"/>
    <mergeCell ref="S5:T5"/>
    <mergeCell ref="S6:T6"/>
    <mergeCell ref="S7:T7"/>
    <mergeCell ref="S8:T8"/>
    <mergeCell ref="S9:T9"/>
    <mergeCell ref="S10:T10"/>
    <mergeCell ref="E5:F5"/>
    <mergeCell ref="G5:H5"/>
    <mergeCell ref="I5:J5"/>
    <mergeCell ref="K5:L5"/>
    <mergeCell ref="M5:N5"/>
    <mergeCell ref="Q5:R5"/>
    <mergeCell ref="K3:N3"/>
    <mergeCell ref="O3:Q3"/>
    <mergeCell ref="R3:T3"/>
    <mergeCell ref="E4:G4"/>
    <mergeCell ref="H4:J4"/>
    <mergeCell ref="K4:N4"/>
    <mergeCell ref="O4:Q4"/>
    <mergeCell ref="R4:T4"/>
  </mergeCells>
  <printOptions/>
  <pageMargins left="0.7500000000000001" right="0.7500000000000001" top="1" bottom="1" header="0.5" footer="0.5"/>
  <pageSetup orientation="portrait" paperSize="9" scale="7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="75" zoomScaleNormal="75" zoomScalePageLayoutView="0" workbookViewId="0" topLeftCell="A1">
      <selection activeCell="A8" sqref="A8"/>
    </sheetView>
  </sheetViews>
  <sheetFormatPr defaultColWidth="9.140625" defaultRowHeight="19.5" customHeight="1"/>
  <cols>
    <col min="1" max="1" width="5.28125" style="3" customWidth="1"/>
    <col min="2" max="3" width="4.00390625" style="19" customWidth="1"/>
    <col min="4" max="4" width="28.28125" style="3" customWidth="1"/>
    <col min="5" max="5" width="12.8515625" style="3" customWidth="1"/>
    <col min="6" max="9" width="18.421875" style="19" customWidth="1"/>
    <col min="10" max="16384" width="9.140625" style="3" customWidth="1"/>
  </cols>
  <sheetData>
    <row r="1" spans="2:9" ht="39" customHeight="1">
      <c r="B1" s="4"/>
      <c r="C1" s="4"/>
      <c r="D1" s="89" t="s">
        <v>166</v>
      </c>
      <c r="E1" s="532" t="str">
        <f>IF(Nimet!C1="","",Nimet!C1)</f>
        <v>PT 75 Kansalliset</v>
      </c>
      <c r="F1" s="533"/>
      <c r="G1" s="4"/>
      <c r="H1" s="4"/>
      <c r="I1"/>
    </row>
    <row r="2" spans="2:10" ht="39" customHeight="1">
      <c r="B2" s="6"/>
      <c r="C2" s="6"/>
      <c r="D2" s="90" t="s">
        <v>167</v>
      </c>
      <c r="E2" s="532" t="s">
        <v>556</v>
      </c>
      <c r="F2" s="533"/>
      <c r="G2" s="7"/>
      <c r="H2" s="7"/>
      <c r="I2" s="8"/>
      <c r="J2" s="9"/>
    </row>
    <row r="3" spans="2:10" ht="39" customHeight="1">
      <c r="B3" s="6"/>
      <c r="C3" s="6"/>
      <c r="D3" s="90"/>
      <c r="E3" s="534"/>
      <c r="F3" s="535"/>
      <c r="G3" s="10"/>
      <c r="H3" s="10"/>
      <c r="I3" s="10"/>
      <c r="J3" s="9"/>
    </row>
    <row r="4" spans="2:10" ht="24.75" customHeight="1">
      <c r="B4" s="44"/>
      <c r="C4" s="44"/>
      <c r="D4" s="26"/>
      <c r="E4" s="26"/>
      <c r="F4" s="13"/>
      <c r="G4" s="13"/>
      <c r="H4" s="13"/>
      <c r="I4" s="13"/>
      <c r="J4" s="14"/>
    </row>
    <row r="5" spans="2:5" ht="19.5" customHeight="1" thickBot="1">
      <c r="B5" s="70"/>
      <c r="C5" s="70"/>
      <c r="D5" s="71"/>
      <c r="E5" s="71"/>
    </row>
    <row r="6" spans="1:11" ht="24.75" customHeight="1">
      <c r="A6" s="56"/>
      <c r="B6" s="15"/>
      <c r="C6" s="15"/>
      <c r="D6" s="85">
        <f>IF(A6="","",INDEX(Nimet!$B$6:$B$230,A6))</f>
      </c>
      <c r="E6" s="134">
        <f>IF(A6="","",INDEX(Nimet!$C$6:$C$230,A6))</f>
      </c>
      <c r="F6" s="17"/>
      <c r="G6" s="17"/>
      <c r="H6" s="17"/>
      <c r="I6" s="17"/>
      <c r="J6" s="18"/>
      <c r="K6" s="19"/>
    </row>
    <row r="7" spans="1:11" ht="24.75" customHeight="1" thickBot="1">
      <c r="A7" s="56"/>
      <c r="B7" s="20"/>
      <c r="C7" s="20"/>
      <c r="D7" s="110">
        <f>IF(A7="","",INDEX(Nimet!$B$6:$B$230,A7))</f>
      </c>
      <c r="E7" s="22">
        <f>IF(A7="","",INDEX(Nimet!$C$6:$C$230,A7))</f>
      </c>
      <c r="F7" s="79"/>
      <c r="G7" s="24"/>
      <c r="H7" s="17"/>
      <c r="I7" s="17"/>
      <c r="J7" s="18"/>
      <c r="K7" s="19"/>
    </row>
    <row r="8" spans="1:11" ht="24.75" customHeight="1">
      <c r="A8" s="56"/>
      <c r="B8" s="25"/>
      <c r="C8" s="25"/>
      <c r="D8" s="137">
        <f>IF(A8="","",INDEX(Nimet!$B$6:$B$230,A8))</f>
      </c>
      <c r="E8" s="138">
        <f>IF(A8="","",INDEX(Nimet!$C$6:$C$230,A8))</f>
      </c>
      <c r="F8" s="27"/>
      <c r="G8" s="79"/>
      <c r="H8" s="29"/>
      <c r="I8" s="17"/>
      <c r="J8" s="18"/>
      <c r="K8" s="19"/>
    </row>
    <row r="9" spans="1:11" ht="24.75" customHeight="1" thickBot="1">
      <c r="A9" s="56"/>
      <c r="B9" s="30"/>
      <c r="C9" s="30"/>
      <c r="D9" s="135">
        <f>IF(A9="","",INDEX(Nimet!$B$6:$B$230,A9))</f>
      </c>
      <c r="E9" s="136">
        <f>IF(A9="","",INDEX(Nimet!$C$6:$C$230,A9))</f>
      </c>
      <c r="F9" s="77"/>
      <c r="G9" s="29"/>
      <c r="H9" s="72"/>
      <c r="I9" s="17"/>
      <c r="J9" s="18"/>
      <c r="K9" s="19"/>
    </row>
    <row r="10" spans="1:11" ht="24.75" customHeight="1">
      <c r="A10" s="56"/>
      <c r="B10" s="15"/>
      <c r="C10" s="15"/>
      <c r="D10" s="86">
        <f>IF(A10="","",INDEX(Nimet!$B$6:$B$230,A10))</f>
      </c>
      <c r="E10" s="133">
        <f>IF(A10="","",INDEX(Nimet!$C$6:$C$230,A10))</f>
      </c>
      <c r="F10" s="17"/>
      <c r="G10" s="28"/>
      <c r="H10" s="77"/>
      <c r="I10" s="29"/>
      <c r="J10" s="18"/>
      <c r="K10" s="19"/>
    </row>
    <row r="11" spans="1:11" ht="24.75" customHeight="1" thickBot="1">
      <c r="A11" s="56"/>
      <c r="B11" s="20"/>
      <c r="C11" s="20"/>
      <c r="D11" s="21">
        <f>IF(A11="","",INDEX(Nimet!$B$6:$B$230,A11))</f>
      </c>
      <c r="E11" s="22">
        <f>IF(A11="","",INDEX(Nimet!$C$6:$C$230,A11))</f>
      </c>
      <c r="F11" s="79"/>
      <c r="G11" s="33"/>
      <c r="H11" s="29"/>
      <c r="I11" s="29"/>
      <c r="J11" s="18"/>
      <c r="K11" s="19"/>
    </row>
    <row r="12" spans="1:11" ht="24.75" customHeight="1">
      <c r="A12" s="56"/>
      <c r="B12" s="25"/>
      <c r="C12" s="25"/>
      <c r="D12" s="87">
        <f>IF(A12="","",INDEX(Nimet!$B$6:$B$230,A12))</f>
      </c>
      <c r="E12" s="37">
        <f>IF(A12="","",INDEX(Nimet!$C$6:$C$230,A12))</f>
      </c>
      <c r="F12" s="27"/>
      <c r="G12" s="77"/>
      <c r="H12" s="29"/>
      <c r="I12" s="29"/>
      <c r="J12" s="18"/>
      <c r="K12" s="19"/>
    </row>
    <row r="13" spans="1:11" ht="24.75" customHeight="1" thickBot="1">
      <c r="A13" s="56"/>
      <c r="B13" s="30"/>
      <c r="C13" s="30"/>
      <c r="D13" s="31">
        <f>IF(A13="","",INDEX(Nimet!$B$6:$B$230,A13))</f>
      </c>
      <c r="E13" s="40">
        <f>IF(A13="","",INDEX(Nimet!$C$6:$C$230,A13))</f>
      </c>
      <c r="F13" s="77"/>
      <c r="G13" s="29"/>
      <c r="H13" s="29"/>
      <c r="I13" s="29"/>
      <c r="J13" s="18"/>
      <c r="K13" s="19"/>
    </row>
  </sheetData>
  <sheetProtection/>
  <mergeCells count="3">
    <mergeCell ref="E1:F1"/>
    <mergeCell ref="E2:F2"/>
    <mergeCell ref="E3:F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74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zoomScale="75" zoomScaleNormal="75" zoomScalePageLayoutView="0" workbookViewId="0" topLeftCell="A1">
      <selection activeCell="F21" sqref="F21"/>
    </sheetView>
  </sheetViews>
  <sheetFormatPr defaultColWidth="9.140625" defaultRowHeight="19.5" customHeight="1"/>
  <cols>
    <col min="1" max="1" width="5.28125" style="3" customWidth="1"/>
    <col min="2" max="2" width="4.8515625" style="19" customWidth="1"/>
    <col min="3" max="3" width="5.421875" style="19" customWidth="1"/>
    <col min="4" max="4" width="28.28125" style="3" customWidth="1"/>
    <col min="5" max="5" width="12.8515625" style="3" customWidth="1"/>
    <col min="6" max="9" width="18.421875" style="19" customWidth="1"/>
    <col min="10" max="16384" width="9.140625" style="3" customWidth="1"/>
  </cols>
  <sheetData>
    <row r="1" spans="2:9" s="91" customFormat="1" ht="24.75" customHeight="1">
      <c r="B1" s="92"/>
      <c r="C1" s="92"/>
      <c r="D1" s="89" t="s">
        <v>166</v>
      </c>
      <c r="E1" s="532" t="str">
        <f>IF(Nimet!C1="","",Nimet!C1)</f>
        <v>PT 75 Kansalliset</v>
      </c>
      <c r="F1" s="533"/>
      <c r="G1" s="92"/>
      <c r="H1" s="92"/>
      <c r="I1" s="92"/>
    </row>
    <row r="2" spans="2:10" s="91" customFormat="1" ht="24.75" customHeight="1">
      <c r="B2" s="93"/>
      <c r="C2" s="93"/>
      <c r="D2" s="90" t="s">
        <v>167</v>
      </c>
      <c r="E2" s="532" t="s">
        <v>611</v>
      </c>
      <c r="F2" s="533"/>
      <c r="G2" s="94"/>
      <c r="H2" s="94"/>
      <c r="I2" s="94"/>
      <c r="J2" s="95"/>
    </row>
    <row r="3" spans="2:10" s="91" customFormat="1" ht="24.75" customHeight="1">
      <c r="B3" s="93"/>
      <c r="C3" s="93"/>
      <c r="D3" s="142" t="s">
        <v>168</v>
      </c>
      <c r="E3" s="534">
        <f>IF(Nimet!C3="","",Nimet!C3)</f>
      </c>
      <c r="F3" s="535"/>
      <c r="G3" s="96"/>
      <c r="H3" s="96"/>
      <c r="I3" s="96"/>
      <c r="J3" s="95"/>
    </row>
    <row r="4" spans="2:10" ht="24.75" customHeight="1" thickBot="1">
      <c r="B4" s="11"/>
      <c r="C4" s="11"/>
      <c r="D4" s="12"/>
      <c r="E4" s="12"/>
      <c r="F4" s="13"/>
      <c r="G4" s="13"/>
      <c r="H4" s="13"/>
      <c r="I4" s="13"/>
      <c r="J4" s="14"/>
    </row>
    <row r="5" spans="1:11" ht="30" customHeight="1">
      <c r="A5" s="56"/>
      <c r="B5" s="15"/>
      <c r="C5" s="73">
        <v>1</v>
      </c>
      <c r="D5" s="86">
        <f>IF(A5="","",INDEX(Nimet!$B$6:$B$230,A5))</f>
      </c>
      <c r="E5" s="34">
        <f>IF(A5="","",INDEX(Nimet!$C$6:$C$230,A5))</f>
      </c>
      <c r="F5" s="17"/>
      <c r="G5" s="17"/>
      <c r="H5" s="17"/>
      <c r="I5" s="17"/>
      <c r="J5" s="103"/>
      <c r="K5" s="19"/>
    </row>
    <row r="6" spans="1:11" ht="30" customHeight="1" thickBot="1">
      <c r="A6" s="56"/>
      <c r="B6" s="20"/>
      <c r="C6" s="74">
        <v>1</v>
      </c>
      <c r="D6" s="21">
        <f>IF(A6="","",INDEX(Nimet!$B$6:$B$230,A6))</f>
      </c>
      <c r="E6" s="22">
        <f>IF(A6="","",INDEX(Nimet!$C$6:$C$230,A6))</f>
      </c>
      <c r="F6" s="79"/>
      <c r="G6" s="24"/>
      <c r="H6" s="17"/>
      <c r="I6" s="17"/>
      <c r="J6" s="18"/>
      <c r="K6" s="19"/>
    </row>
    <row r="7" spans="1:11" ht="30" customHeight="1">
      <c r="A7" s="56"/>
      <c r="B7" s="25"/>
      <c r="C7" s="75">
        <v>3</v>
      </c>
      <c r="D7" s="87">
        <f>IF(A7="","",INDEX(Nimet!$B$6:$B$230,A7))</f>
      </c>
      <c r="E7" s="37">
        <f>IF(A7="","",INDEX(Nimet!$C$6:$C$230,A7))</f>
      </c>
      <c r="F7" s="27"/>
      <c r="G7" s="79"/>
      <c r="H7" s="29"/>
      <c r="I7" s="17"/>
      <c r="J7" s="18"/>
      <c r="K7" s="19"/>
    </row>
    <row r="8" spans="1:11" ht="30" customHeight="1" thickBot="1">
      <c r="A8" s="56"/>
      <c r="B8" s="30"/>
      <c r="C8" s="76">
        <v>4</v>
      </c>
      <c r="D8" s="106">
        <f>IF(A8="","",INDEX(Nimet!$B$6:$B$230,A8))</f>
      </c>
      <c r="E8" s="40">
        <f>IF(A8="","",INDEX(Nimet!$C$6:$C$230,A8))</f>
      </c>
      <c r="F8" s="77"/>
      <c r="G8" s="29"/>
      <c r="H8" s="72"/>
      <c r="I8" s="17"/>
      <c r="J8" s="18"/>
      <c r="K8" s="19"/>
    </row>
    <row r="9" spans="1:11" ht="30" customHeight="1">
      <c r="A9" s="56"/>
      <c r="B9" s="15"/>
      <c r="C9" s="73">
        <v>5</v>
      </c>
      <c r="D9" s="139">
        <f>IF(A9="","",INDEX(Nimet!$B$6:$B$230,A9))</f>
      </c>
      <c r="E9" s="34">
        <f>IF(A9="","",INDEX(Nimet!$C$6:$C$230,A9))</f>
      </c>
      <c r="F9" s="17"/>
      <c r="G9" s="28"/>
      <c r="H9" s="28"/>
      <c r="I9" s="17"/>
      <c r="J9" s="18"/>
      <c r="K9" s="19"/>
    </row>
    <row r="10" spans="1:11" ht="30" customHeight="1" thickBot="1">
      <c r="A10" s="56"/>
      <c r="B10" s="20"/>
      <c r="C10" s="74">
        <v>6</v>
      </c>
      <c r="D10" s="21">
        <f>IF(A10="","",INDEX(Nimet!$B$6:$B$230,A10))</f>
      </c>
      <c r="E10" s="22">
        <f>IF(A10="","",INDEX(Nimet!$C$6:$C$230,A10))</f>
      </c>
      <c r="F10" s="79"/>
      <c r="G10" s="33"/>
      <c r="H10" s="28"/>
      <c r="I10" s="17"/>
      <c r="J10" s="18"/>
      <c r="K10" s="19"/>
    </row>
    <row r="11" spans="1:11" ht="30" customHeight="1">
      <c r="A11" s="56"/>
      <c r="B11" s="25"/>
      <c r="C11" s="75">
        <v>7</v>
      </c>
      <c r="D11" s="87">
        <f>IF(A11="","",INDEX(Nimet!$B$6:$B$230,A11))</f>
      </c>
      <c r="E11" s="37">
        <f>IF(A11="","",INDEX(Nimet!$C$6:$C$230,A11))</f>
      </c>
      <c r="F11" s="27"/>
      <c r="G11" s="17"/>
      <c r="H11" s="28"/>
      <c r="I11" s="17"/>
      <c r="J11" s="18"/>
      <c r="K11" s="19"/>
    </row>
    <row r="12" spans="1:11" ht="30" customHeight="1" thickBot="1">
      <c r="A12" s="56"/>
      <c r="B12" s="30"/>
      <c r="C12" s="76">
        <v>8</v>
      </c>
      <c r="D12" s="105">
        <f>IF(A12="","",INDEX(Nimet!$B$6:$B$230,A12))</f>
      </c>
      <c r="E12" s="40">
        <f>IF(A12="","",INDEX(Nimet!$C$6:$C$230,A12))</f>
      </c>
      <c r="F12" s="77"/>
      <c r="G12" s="29"/>
      <c r="H12" s="28"/>
      <c r="I12" s="24"/>
      <c r="J12" s="18"/>
      <c r="K12" s="19"/>
    </row>
    <row r="13" spans="1:11" ht="30" customHeight="1" thickBot="1">
      <c r="A13" s="57"/>
      <c r="B13" s="58"/>
      <c r="C13" s="58"/>
      <c r="D13" s="59"/>
      <c r="E13" s="59"/>
      <c r="F13" s="17"/>
      <c r="G13" s="17"/>
      <c r="H13" s="28"/>
      <c r="I13" s="140"/>
      <c r="J13" s="80"/>
      <c r="K13" s="19"/>
    </row>
    <row r="14" spans="1:11" ht="30" customHeight="1">
      <c r="A14" s="56"/>
      <c r="B14" s="15"/>
      <c r="C14" s="73">
        <v>9</v>
      </c>
      <c r="D14" s="88">
        <f>IF(A14="","",INDEX(Nimet!$B$6:$B$230,A14))</f>
      </c>
      <c r="E14" s="34">
        <f>IF(A14="","",INDEX(Nimet!$C$6:$C$230,A14))</f>
      </c>
      <c r="F14" s="17"/>
      <c r="G14" s="17"/>
      <c r="H14" s="29"/>
      <c r="I14" s="107"/>
      <c r="J14" s="18"/>
      <c r="K14" s="19"/>
    </row>
    <row r="15" spans="1:11" ht="30" customHeight="1" thickBot="1">
      <c r="A15" s="56"/>
      <c r="B15" s="20"/>
      <c r="C15" s="74">
        <v>10</v>
      </c>
      <c r="D15" s="21">
        <f>IF(A15="","",INDEX(Nimet!$B$6:$B$230,A15))</f>
      </c>
      <c r="E15" s="22">
        <f>IF(A15="","",INDEX(Nimet!$C$6:$C$230,A15))</f>
      </c>
      <c r="F15" s="79"/>
      <c r="G15" s="24"/>
      <c r="H15" s="28"/>
      <c r="I15" s="29"/>
      <c r="J15" s="18"/>
      <c r="K15" s="19"/>
    </row>
    <row r="16" spans="1:11" ht="30" customHeight="1">
      <c r="A16" s="56"/>
      <c r="B16" s="25"/>
      <c r="C16" s="75">
        <v>11</v>
      </c>
      <c r="D16" s="104">
        <f>IF(A16="","",INDEX(Nimet!$B$6:$B$230,A16))</f>
      </c>
      <c r="E16" s="37">
        <f>IF(A16="","",INDEX(Nimet!$C$6:$C$230,A16))</f>
      </c>
      <c r="F16" s="27"/>
      <c r="G16" s="79"/>
      <c r="H16" s="28"/>
      <c r="I16" s="29"/>
      <c r="J16" s="18"/>
      <c r="K16" s="19"/>
    </row>
    <row r="17" spans="1:11" ht="30" customHeight="1" thickBot="1">
      <c r="A17" s="56"/>
      <c r="B17" s="30"/>
      <c r="C17" s="76">
        <v>12</v>
      </c>
      <c r="D17" s="105">
        <f>IF(A17="","",INDEX(Nimet!$B$6:$B$230,A17))</f>
      </c>
      <c r="E17" s="40">
        <f>IF(A17="","",INDEX(Nimet!$C$6:$C$230,A17))</f>
      </c>
      <c r="F17" s="77"/>
      <c r="G17" s="29"/>
      <c r="H17" s="27"/>
      <c r="I17" s="29"/>
      <c r="J17" s="18"/>
      <c r="K17" s="19"/>
    </row>
    <row r="18" spans="1:11" ht="30" customHeight="1">
      <c r="A18" s="56"/>
      <c r="B18" s="15"/>
      <c r="C18" s="73">
        <v>13</v>
      </c>
      <c r="D18" s="86">
        <f>IF(A18="","",INDEX(Nimet!$B$6:$B$230,A18))</f>
      </c>
      <c r="E18" s="34">
        <f>IF(A18="","",INDEX(Nimet!$C$6:$C$230,A18))</f>
      </c>
      <c r="F18" s="17"/>
      <c r="G18" s="28"/>
      <c r="H18" s="77"/>
      <c r="I18" s="29"/>
      <c r="J18" s="18"/>
      <c r="K18" s="19"/>
    </row>
    <row r="19" spans="1:11" ht="30" customHeight="1" thickBot="1">
      <c r="A19" s="56"/>
      <c r="B19" s="20"/>
      <c r="C19" s="74">
        <v>14</v>
      </c>
      <c r="D19" s="21">
        <f>IF(A19="","",INDEX(Nimet!$B$6:$B$230,A19))</f>
      </c>
      <c r="E19" s="22">
        <f>IF(A19="","",INDEX(Nimet!$C$6:$C$230,A19))</f>
      </c>
      <c r="F19" s="79"/>
      <c r="G19" s="33"/>
      <c r="H19" s="29"/>
      <c r="I19" s="29"/>
      <c r="J19" s="18"/>
      <c r="K19" s="19"/>
    </row>
    <row r="20" spans="1:11" ht="30" customHeight="1">
      <c r="A20" s="56"/>
      <c r="B20" s="25"/>
      <c r="C20" s="75">
        <v>15</v>
      </c>
      <c r="D20" s="87">
        <f>IF(A20="","",INDEX(Nimet!$B$6:$B$230,A20))</f>
      </c>
      <c r="E20" s="37">
        <f>IF(A20="","",INDEX(Nimet!$C$6:$C$230,A20))</f>
      </c>
      <c r="F20" s="27"/>
      <c r="G20" s="60"/>
      <c r="H20" s="29"/>
      <c r="I20" s="29"/>
      <c r="J20" s="18"/>
      <c r="K20" s="19"/>
    </row>
    <row r="21" spans="1:11" ht="30" customHeight="1" thickBot="1">
      <c r="A21" s="56"/>
      <c r="B21" s="30"/>
      <c r="C21" s="76">
        <v>16</v>
      </c>
      <c r="D21" s="105">
        <f>IF(A21="","",INDEX(Nimet!$B$6:$B$230,A21))</f>
      </c>
      <c r="E21" s="40">
        <f>IF(A21="","",INDEX(Nimet!$C$6:$C$230,A21))</f>
      </c>
      <c r="F21" s="77"/>
      <c r="G21" s="29"/>
      <c r="H21" s="29"/>
      <c r="I21" s="29"/>
      <c r="J21" s="42"/>
      <c r="K21" s="19"/>
    </row>
    <row r="22" spans="2:11" ht="24.75" customHeight="1">
      <c r="B22" s="141"/>
      <c r="C22" s="141"/>
      <c r="D22" s="141"/>
      <c r="E22" s="141"/>
      <c r="F22" s="43"/>
      <c r="G22" s="10"/>
      <c r="H22" s="32"/>
      <c r="I22" s="32"/>
      <c r="J22" s="18"/>
      <c r="K22" s="19"/>
    </row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</sheetData>
  <sheetProtection/>
  <mergeCells count="3">
    <mergeCell ref="E1:F1"/>
    <mergeCell ref="E2:F2"/>
    <mergeCell ref="E3:F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7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zoomScale="50" zoomScaleNormal="50" zoomScalePageLayoutView="0" workbookViewId="0" topLeftCell="A1">
      <selection activeCell="J5" sqref="J5"/>
    </sheetView>
  </sheetViews>
  <sheetFormatPr defaultColWidth="9.140625" defaultRowHeight="27.75" customHeight="1"/>
  <cols>
    <col min="1" max="1" width="5.28125" style="3" customWidth="1"/>
    <col min="2" max="2" width="4.00390625" style="19" customWidth="1"/>
    <col min="3" max="3" width="5.8515625" style="19" customWidth="1"/>
    <col min="4" max="4" width="39.7109375" style="132" customWidth="1"/>
    <col min="5" max="5" width="12.8515625" style="46" customWidth="1"/>
    <col min="6" max="9" width="18.421875" style="19" customWidth="1"/>
    <col min="10" max="16384" width="9.140625" style="3" customWidth="1"/>
  </cols>
  <sheetData>
    <row r="1" spans="2:9" s="97" customFormat="1" ht="27.75" customHeight="1">
      <c r="B1" s="98"/>
      <c r="C1" s="98"/>
      <c r="D1" s="120" t="s">
        <v>166</v>
      </c>
      <c r="E1" s="496" t="str">
        <f>IF(Nimet!C1="","",Nimet!C1)</f>
        <v>PT 75 Kansalliset</v>
      </c>
      <c r="F1" s="497"/>
      <c r="G1" s="98"/>
      <c r="H1" s="98"/>
      <c r="I1" s="98"/>
    </row>
    <row r="2" spans="2:10" s="97" customFormat="1" ht="27.75" customHeight="1">
      <c r="B2" s="99"/>
      <c r="C2" s="99"/>
      <c r="D2" s="121" t="s">
        <v>167</v>
      </c>
      <c r="E2" s="496"/>
      <c r="F2" s="497"/>
      <c r="G2" s="100"/>
      <c r="H2" s="100"/>
      <c r="I2" s="100"/>
      <c r="J2" s="101"/>
    </row>
    <row r="3" spans="2:10" s="97" customFormat="1" ht="27.75" customHeight="1">
      <c r="B3" s="99"/>
      <c r="C3" s="99"/>
      <c r="D3" s="121" t="s">
        <v>168</v>
      </c>
      <c r="E3" s="536">
        <f>IF(Nimet!C3="","",Nimet!C3)</f>
      </c>
      <c r="F3" s="537"/>
      <c r="G3" s="102"/>
      <c r="H3" s="102"/>
      <c r="I3" s="102"/>
      <c r="J3" s="101"/>
    </row>
    <row r="4" spans="2:10" ht="27.75" customHeight="1" thickBot="1">
      <c r="B4" s="11"/>
      <c r="C4" s="11"/>
      <c r="D4" s="122"/>
      <c r="E4" s="12"/>
      <c r="F4" s="13"/>
      <c r="G4" s="13"/>
      <c r="H4" s="13"/>
      <c r="I4" s="13"/>
      <c r="J4" s="14"/>
    </row>
    <row r="5" spans="1:11" ht="27.75" customHeight="1">
      <c r="A5" s="56"/>
      <c r="B5" s="15"/>
      <c r="C5" s="73">
        <v>1</v>
      </c>
      <c r="D5" s="123">
        <f>IF(A5="","",INDEX(Nimet!$B$6:$B$230,A5))</f>
      </c>
      <c r="E5" s="34">
        <f>IF(A5="","",INDEX(Nimet!$C$6:$C$230,A5))</f>
      </c>
      <c r="F5" s="72"/>
      <c r="G5" s="17"/>
      <c r="H5" s="17"/>
      <c r="I5" s="17"/>
      <c r="J5" s="18"/>
      <c r="K5" s="19"/>
    </row>
    <row r="6" spans="1:11" ht="27.75" customHeight="1" thickBot="1">
      <c r="A6" s="56"/>
      <c r="B6" s="20"/>
      <c r="C6" s="74">
        <v>2</v>
      </c>
      <c r="D6" s="124">
        <f>IF(A6="","",INDEX(Nimet!$B$6:$B$230,A6))</f>
      </c>
      <c r="E6" s="22">
        <f>IF(A6="","",INDEX(Nimet!$C$6:$C$230,A6))</f>
      </c>
      <c r="F6" s="81"/>
      <c r="G6" s="24"/>
      <c r="H6" s="17"/>
      <c r="I6" s="17"/>
      <c r="J6" s="18"/>
      <c r="K6" s="19"/>
    </row>
    <row r="7" spans="1:11" ht="27.75" customHeight="1">
      <c r="A7" s="56"/>
      <c r="B7" s="25"/>
      <c r="C7" s="75">
        <v>3</v>
      </c>
      <c r="D7" s="125">
        <f>IF(A7="","",INDEX(Nimet!$B$6:$B$230,A7))</f>
      </c>
      <c r="E7" s="37">
        <f>IF(A7="","",INDEX(Nimet!$C$6:$C$230,A7))</f>
      </c>
      <c r="F7" s="27"/>
      <c r="G7" s="81"/>
      <c r="H7" s="29"/>
      <c r="I7" s="17"/>
      <c r="J7" s="18"/>
      <c r="K7" s="19"/>
    </row>
    <row r="8" spans="1:11" ht="27.75" customHeight="1" thickBot="1">
      <c r="A8" s="56"/>
      <c r="B8" s="30"/>
      <c r="C8" s="76">
        <v>4</v>
      </c>
      <c r="D8" s="126">
        <f>IF(A8="","",INDEX(Nimet!$B$6:$B$230,A8))</f>
      </c>
      <c r="E8" s="40">
        <f>IF(A8="","",INDEX(Nimet!$C$6:$C$230,A8))</f>
      </c>
      <c r="F8" s="17"/>
      <c r="G8" s="28"/>
      <c r="H8" s="24"/>
      <c r="I8" s="17"/>
      <c r="J8" s="18"/>
      <c r="K8" s="19"/>
    </row>
    <row r="9" spans="1:11" ht="27.75" customHeight="1">
      <c r="A9" s="56"/>
      <c r="B9" s="15"/>
      <c r="C9" s="73">
        <v>5</v>
      </c>
      <c r="D9" s="127">
        <f>IF(A9="","",INDEX(Nimet!$B$6:$B$230,A9))</f>
      </c>
      <c r="E9" s="34">
        <f>IF(A9="","",INDEX(Nimet!$C$6:$C$230,A9))</f>
      </c>
      <c r="F9" s="72"/>
      <c r="G9" s="28"/>
      <c r="H9" s="81"/>
      <c r="I9" s="17"/>
      <c r="J9" s="18"/>
      <c r="K9" s="19"/>
    </row>
    <row r="10" spans="1:11" ht="27.75" customHeight="1" thickBot="1">
      <c r="A10" s="56"/>
      <c r="B10" s="20"/>
      <c r="C10" s="74">
        <v>6</v>
      </c>
      <c r="D10" s="124">
        <f>IF(A10="","",INDEX(Nimet!$B$6:$B$230,A10))</f>
      </c>
      <c r="E10" s="22">
        <f>IF(A10="","",INDEX(Nimet!$C$6:$C$230,A10))</f>
      </c>
      <c r="F10" s="81"/>
      <c r="G10" s="33"/>
      <c r="H10" s="28"/>
      <c r="I10" s="17"/>
      <c r="J10" s="18"/>
      <c r="K10" s="19"/>
    </row>
    <row r="11" spans="1:11" ht="27.75" customHeight="1">
      <c r="A11" s="56"/>
      <c r="B11" s="25"/>
      <c r="C11" s="75">
        <v>7</v>
      </c>
      <c r="D11" s="128">
        <f>IF(A11="","",INDEX(Nimet!$B$6:$B$230,A11))</f>
      </c>
      <c r="E11" s="37">
        <f>IF(A11="","",INDEX(Nimet!$C$6:$C$230,A11))</f>
      </c>
      <c r="F11" s="27"/>
      <c r="G11" s="82"/>
      <c r="H11" s="28"/>
      <c r="I11" s="17"/>
      <c r="J11" s="18"/>
      <c r="K11" s="19"/>
    </row>
    <row r="12" spans="1:11" ht="27.75" customHeight="1" thickBot="1">
      <c r="A12" s="56"/>
      <c r="B12" s="30"/>
      <c r="C12" s="76">
        <v>8</v>
      </c>
      <c r="D12" s="126">
        <f>IF(A12="","",INDEX(Nimet!$B$6:$B$230,A12))</f>
      </c>
      <c r="E12" s="40">
        <f>IF(A12="","",INDEX(Nimet!$C$6:$C$230,A12))</f>
      </c>
      <c r="F12" s="17"/>
      <c r="G12" s="17"/>
      <c r="H12" s="28"/>
      <c r="I12" s="24"/>
      <c r="J12" s="18"/>
      <c r="K12" s="19"/>
    </row>
    <row r="13" spans="1:11" ht="27.75" customHeight="1" thickBot="1">
      <c r="A13" s="57"/>
      <c r="B13" s="58"/>
      <c r="C13" s="58"/>
      <c r="D13" s="129"/>
      <c r="E13" s="59"/>
      <c r="F13" s="17"/>
      <c r="G13" s="17"/>
      <c r="H13" s="28"/>
      <c r="I13" s="84"/>
      <c r="J13" s="18"/>
      <c r="K13" s="19"/>
    </row>
    <row r="14" spans="1:11" ht="27.75" customHeight="1">
      <c r="A14" s="56"/>
      <c r="B14" s="15"/>
      <c r="C14" s="73">
        <v>9</v>
      </c>
      <c r="D14" s="130">
        <f>IF(A14="","",INDEX(Nimet!$B$6:$B$230,A14))</f>
      </c>
      <c r="E14" s="34">
        <f>IF(A14="","",INDEX(Nimet!$C$6:$C$230,A14))</f>
      </c>
      <c r="F14" s="72"/>
      <c r="G14" s="17"/>
      <c r="H14" s="28"/>
      <c r="I14" s="28"/>
      <c r="J14" s="18"/>
      <c r="K14" s="19"/>
    </row>
    <row r="15" spans="1:11" ht="27.75" customHeight="1" thickBot="1">
      <c r="A15" s="56"/>
      <c r="B15" s="20"/>
      <c r="C15" s="74">
        <v>10</v>
      </c>
      <c r="D15" s="124">
        <f>IF(A15="","",INDEX(Nimet!$B$6:$B$230,A15))</f>
      </c>
      <c r="E15" s="22">
        <f>IF(A15="","",INDEX(Nimet!$C$6:$C$230,A15))</f>
      </c>
      <c r="F15" s="81"/>
      <c r="G15" s="24"/>
      <c r="H15" s="28"/>
      <c r="I15" s="28"/>
      <c r="J15" s="18"/>
      <c r="K15" s="19"/>
    </row>
    <row r="16" spans="1:11" ht="27.75" customHeight="1">
      <c r="A16" s="56"/>
      <c r="B16" s="25"/>
      <c r="C16" s="75">
        <v>11</v>
      </c>
      <c r="D16" s="128">
        <f>IF(A16="","",INDEX(Nimet!$B$6:$B$230,A16))</f>
      </c>
      <c r="E16" s="37">
        <f>IF(A16="","",INDEX(Nimet!$C$6:$C$230,A16))</f>
      </c>
      <c r="F16" s="27"/>
      <c r="G16" s="81"/>
      <c r="H16" s="28"/>
      <c r="I16" s="28"/>
      <c r="J16" s="18"/>
      <c r="K16" s="19"/>
    </row>
    <row r="17" spans="1:11" ht="27.75" customHeight="1" thickBot="1">
      <c r="A17" s="56"/>
      <c r="B17" s="30"/>
      <c r="C17" s="76">
        <v>12</v>
      </c>
      <c r="D17" s="126">
        <f>IF(A17="","",INDEX(Nimet!$B$6:$B$230,A17))</f>
      </c>
      <c r="E17" s="40">
        <f>IF(A17="","",INDEX(Nimet!$C$6:$C$230,A17))</f>
      </c>
      <c r="F17" s="61"/>
      <c r="G17" s="28"/>
      <c r="H17" s="33"/>
      <c r="I17" s="28"/>
      <c r="J17" s="18"/>
      <c r="K17" s="19"/>
    </row>
    <row r="18" spans="1:11" ht="27.75" customHeight="1">
      <c r="A18" s="56"/>
      <c r="B18" s="15"/>
      <c r="C18" s="73">
        <v>13</v>
      </c>
      <c r="D18" s="127">
        <f>IF(A18="","",INDEX(Nimet!$B$6:$B$230,A18))</f>
      </c>
      <c r="E18" s="34">
        <f>IF(A18="","",INDEX(Nimet!$C$6:$C$230,A18))</f>
      </c>
      <c r="F18" s="72"/>
      <c r="G18" s="28"/>
      <c r="H18" s="83"/>
      <c r="I18" s="28"/>
      <c r="J18" s="18"/>
      <c r="K18" s="19"/>
    </row>
    <row r="19" spans="1:11" ht="27.75" customHeight="1" thickBot="1">
      <c r="A19" s="56"/>
      <c r="B19" s="20"/>
      <c r="C19" s="74">
        <v>14</v>
      </c>
      <c r="D19" s="124">
        <f>IF(A19="","",INDEX(Nimet!$B$6:$B$230,A19))</f>
      </c>
      <c r="E19" s="22">
        <f>IF(A19="","",INDEX(Nimet!$C$6:$C$230,A19))</f>
      </c>
      <c r="F19" s="81"/>
      <c r="G19" s="33"/>
      <c r="H19" s="29"/>
      <c r="I19" s="28"/>
      <c r="J19" s="18"/>
      <c r="K19" s="19"/>
    </row>
    <row r="20" spans="1:11" ht="27.75" customHeight="1">
      <c r="A20" s="56"/>
      <c r="B20" s="25"/>
      <c r="C20" s="75">
        <v>15</v>
      </c>
      <c r="D20" s="128">
        <f>IF(A20="","",INDEX(Nimet!$B$6:$B$230,A20))</f>
      </c>
      <c r="E20" s="37">
        <f>IF(A20="","",INDEX(Nimet!$C$6:$C$230,A20))</f>
      </c>
      <c r="F20" s="27"/>
      <c r="G20" s="82"/>
      <c r="H20" s="29"/>
      <c r="I20" s="28"/>
      <c r="J20" s="18"/>
      <c r="K20" s="19"/>
    </row>
    <row r="21" spans="1:11" ht="27.75" customHeight="1" thickBot="1">
      <c r="A21" s="56"/>
      <c r="B21" s="30"/>
      <c r="C21" s="76">
        <v>16</v>
      </c>
      <c r="D21" s="126">
        <f>IF(A21="","",INDEX(Nimet!$B$6:$B$230,A21))</f>
      </c>
      <c r="E21" s="40">
        <f>IF(A21="","",INDEX(Nimet!$C$6:$C$230,A21))</f>
      </c>
      <c r="F21" s="17"/>
      <c r="G21" s="17"/>
      <c r="H21" s="29"/>
      <c r="I21" s="24"/>
      <c r="J21" s="63"/>
      <c r="K21" s="19"/>
    </row>
    <row r="22" spans="1:11" ht="27.75" customHeight="1" thickBot="1">
      <c r="A22" s="57"/>
      <c r="B22" s="64"/>
      <c r="C22" s="64"/>
      <c r="D22" s="131"/>
      <c r="E22" s="64"/>
      <c r="F22" s="65"/>
      <c r="G22" s="17"/>
      <c r="H22" s="29"/>
      <c r="I22" s="81"/>
      <c r="J22" s="18"/>
      <c r="K22" s="19"/>
    </row>
    <row r="23" spans="1:11" ht="27.75" customHeight="1">
      <c r="A23" s="56"/>
      <c r="B23" s="15"/>
      <c r="C23" s="73">
        <v>17</v>
      </c>
      <c r="D23" s="130">
        <f>IF(A23="","",INDEX(Nimet!$B$6:$B$230,A23))</f>
      </c>
      <c r="E23" s="34">
        <f>IF(A23="","",INDEX(Nimet!$C$6:$C$230,A23))</f>
      </c>
      <c r="F23" s="17"/>
      <c r="G23" s="17"/>
      <c r="H23" s="17"/>
      <c r="I23" s="28"/>
      <c r="J23" s="18"/>
      <c r="K23" s="19"/>
    </row>
    <row r="24" spans="1:11" ht="27.75" customHeight="1" thickBot="1">
      <c r="A24" s="56"/>
      <c r="B24" s="20"/>
      <c r="C24" s="74">
        <v>18</v>
      </c>
      <c r="D24" s="124">
        <f>IF(A24="","",INDEX(Nimet!$B$6:$B$230,A24))</f>
      </c>
      <c r="E24" s="22">
        <f>IF(A24="","",INDEX(Nimet!$C$6:$C$230,A24))</f>
      </c>
      <c r="F24" s="23"/>
      <c r="G24" s="24"/>
      <c r="H24" s="17"/>
      <c r="I24" s="28"/>
      <c r="J24" s="18"/>
      <c r="K24" s="19"/>
    </row>
    <row r="25" spans="1:11" ht="27.75" customHeight="1">
      <c r="A25" s="56"/>
      <c r="B25" s="25"/>
      <c r="C25" s="75">
        <v>19</v>
      </c>
      <c r="D25" s="128">
        <f>IF(A25="","",INDEX(Nimet!$B$6:$B$230,A25))</f>
      </c>
      <c r="E25" s="37">
        <f>IF(A25="","",INDEX(Nimet!$C$6:$C$230,A25))</f>
      </c>
      <c r="F25" s="27"/>
      <c r="G25" s="81"/>
      <c r="H25" s="29"/>
      <c r="I25" s="28"/>
      <c r="J25" s="18"/>
      <c r="K25" s="19"/>
    </row>
    <row r="26" spans="1:11" ht="27.75" customHeight="1" thickBot="1">
      <c r="A26" s="56"/>
      <c r="B26" s="30"/>
      <c r="C26" s="76">
        <v>20</v>
      </c>
      <c r="D26" s="126">
        <f>IF(A26="","",INDEX(Nimet!$B$6:$B$230,A26))</f>
      </c>
      <c r="E26" s="40">
        <f>IF(A26="","",INDEX(Nimet!$C$6:$C$230,A26))</f>
      </c>
      <c r="F26" s="17"/>
      <c r="G26" s="28"/>
      <c r="H26" s="24"/>
      <c r="I26" s="28"/>
      <c r="J26" s="18"/>
      <c r="K26" s="19"/>
    </row>
    <row r="27" spans="1:11" ht="27.75" customHeight="1">
      <c r="A27" s="56"/>
      <c r="B27" s="15"/>
      <c r="C27" s="73">
        <v>21</v>
      </c>
      <c r="D27" s="127">
        <f>IF(A27="","",INDEX(Nimet!$B$6:$B$230,A27))</f>
      </c>
      <c r="E27" s="34">
        <f>IF(A27="","",INDEX(Nimet!$C$6:$C$230,A27))</f>
      </c>
      <c r="F27" s="17"/>
      <c r="G27" s="28"/>
      <c r="H27" s="81"/>
      <c r="I27" s="28"/>
      <c r="J27" s="18"/>
      <c r="K27" s="19"/>
    </row>
    <row r="28" spans="1:11" ht="27.75" customHeight="1" thickBot="1">
      <c r="A28" s="56"/>
      <c r="B28" s="20"/>
      <c r="C28" s="74">
        <v>22</v>
      </c>
      <c r="D28" s="124">
        <f>IF(A28="","",INDEX(Nimet!$B$6:$B$230,A28))</f>
      </c>
      <c r="E28" s="22">
        <f>IF(A28="","",INDEX(Nimet!$C$6:$C$230,A28))</f>
      </c>
      <c r="F28" s="23"/>
      <c r="G28" s="33"/>
      <c r="H28" s="28"/>
      <c r="I28" s="28"/>
      <c r="J28" s="18"/>
      <c r="K28" s="19"/>
    </row>
    <row r="29" spans="1:11" ht="27.75" customHeight="1">
      <c r="A29" s="56"/>
      <c r="B29" s="25"/>
      <c r="C29" s="75">
        <v>23</v>
      </c>
      <c r="D29" s="128">
        <f>IF(A29="","",INDEX(Nimet!$B$6:$B$230,A29))</f>
      </c>
      <c r="E29" s="37">
        <f>IF(A29="","",INDEX(Nimet!$C$6:$C$230,A29))</f>
      </c>
      <c r="F29" s="27"/>
      <c r="G29" s="82"/>
      <c r="H29" s="28"/>
      <c r="I29" s="28"/>
      <c r="J29" s="18"/>
      <c r="K29" s="19"/>
    </row>
    <row r="30" spans="1:11" ht="27.75" customHeight="1" thickBot="1">
      <c r="A30" s="56"/>
      <c r="B30" s="30"/>
      <c r="C30" s="76">
        <v>24</v>
      </c>
      <c r="D30" s="126">
        <f>IF(A30="","",INDEX(Nimet!$B$6:$B$230,A30))</f>
      </c>
      <c r="E30" s="40">
        <f>IF(A30="","",INDEX(Nimet!$C$6:$C$230,A30))</f>
      </c>
      <c r="F30" s="17"/>
      <c r="G30" s="17"/>
      <c r="H30" s="28"/>
      <c r="I30" s="33"/>
      <c r="J30" s="18"/>
      <c r="K30" s="19"/>
    </row>
    <row r="31" spans="1:11" ht="27.75" customHeight="1" thickBot="1">
      <c r="A31" s="57"/>
      <c r="B31" s="11"/>
      <c r="C31" s="11"/>
      <c r="D31" s="129"/>
      <c r="E31" s="59"/>
      <c r="F31" s="17"/>
      <c r="G31" s="17"/>
      <c r="H31" s="28"/>
      <c r="I31" s="83"/>
      <c r="J31" s="18"/>
      <c r="K31" s="19"/>
    </row>
    <row r="32" spans="1:11" ht="27.75" customHeight="1">
      <c r="A32" s="56"/>
      <c r="B32" s="15"/>
      <c r="C32" s="73">
        <v>25</v>
      </c>
      <c r="D32" s="130">
        <f>IF(A32="","",INDEX(Nimet!$B$6:$B$230,A32))</f>
      </c>
      <c r="E32" s="34">
        <f>IF(A32="","",INDEX(Nimet!$C$6:$C$230,A32))</f>
      </c>
      <c r="F32" s="17"/>
      <c r="G32" s="17"/>
      <c r="H32" s="28"/>
      <c r="I32" s="29"/>
      <c r="J32" s="18"/>
      <c r="K32" s="19"/>
    </row>
    <row r="33" spans="1:11" ht="27.75" customHeight="1" thickBot="1">
      <c r="A33" s="56"/>
      <c r="B33" s="20"/>
      <c r="C33" s="74">
        <v>26</v>
      </c>
      <c r="D33" s="124">
        <f>IF(A33="","",INDEX(Nimet!$B$6:$B$230,A33))</f>
      </c>
      <c r="E33" s="22">
        <f>IF(A33="","",INDEX(Nimet!$C$6:$C$230,A33))</f>
      </c>
      <c r="F33" s="23"/>
      <c r="G33" s="24"/>
      <c r="H33" s="28"/>
      <c r="I33" s="29"/>
      <c r="J33" s="18"/>
      <c r="K33" s="19"/>
    </row>
    <row r="34" spans="1:11" ht="27.75" customHeight="1">
      <c r="A34" s="56"/>
      <c r="B34" s="25"/>
      <c r="C34" s="75">
        <v>27</v>
      </c>
      <c r="D34" s="128">
        <f>IF(A34="","",INDEX(Nimet!$B$6:$B$230,A34))</f>
      </c>
      <c r="E34" s="37">
        <f>IF(A34="","",INDEX(Nimet!$C$6:$C$230,A34))</f>
      </c>
      <c r="F34" s="27"/>
      <c r="G34" s="81"/>
      <c r="H34" s="28"/>
      <c r="I34" s="29"/>
      <c r="J34" s="18"/>
      <c r="K34" s="19"/>
    </row>
    <row r="35" spans="1:11" ht="27.75" customHeight="1" thickBot="1">
      <c r="A35" s="56"/>
      <c r="B35" s="30"/>
      <c r="C35" s="76">
        <v>28</v>
      </c>
      <c r="D35" s="126">
        <f>IF(A35="","",INDEX(Nimet!$B$6:$B$230,A35))</f>
      </c>
      <c r="E35" s="40">
        <f>IF(A35="","",INDEX(Nimet!$C$6:$C$230,A35))</f>
      </c>
      <c r="F35" s="17"/>
      <c r="G35" s="28"/>
      <c r="H35" s="33"/>
      <c r="I35" s="29"/>
      <c r="J35" s="18"/>
      <c r="K35" s="19"/>
    </row>
    <row r="36" spans="1:11" ht="27.75" customHeight="1">
      <c r="A36" s="56"/>
      <c r="B36" s="15"/>
      <c r="C36" s="73">
        <v>29</v>
      </c>
      <c r="D36" s="127">
        <f>IF(A36="","",INDEX(Nimet!$B$6:$B$230,A36))</f>
      </c>
      <c r="E36" s="34">
        <f>IF(A36="","",INDEX(Nimet!$C$6:$C$230,A36))</f>
      </c>
      <c r="F36" s="72"/>
      <c r="G36" s="28"/>
      <c r="H36" s="83"/>
      <c r="I36" s="29"/>
      <c r="J36" s="18"/>
      <c r="K36" s="19"/>
    </row>
    <row r="37" spans="1:11" ht="27.75" customHeight="1" thickBot="1">
      <c r="A37" s="56"/>
      <c r="B37" s="20"/>
      <c r="C37" s="74">
        <v>30</v>
      </c>
      <c r="D37" s="124">
        <f>IF(A37="","",INDEX(Nimet!$B$6:$B$230,A37))</f>
      </c>
      <c r="E37" s="22">
        <f>IF(A37="","",INDEX(Nimet!$C$6:$C$230,A37))</f>
      </c>
      <c r="F37" s="81"/>
      <c r="G37" s="33"/>
      <c r="H37" s="29"/>
      <c r="I37" s="29"/>
      <c r="J37" s="18"/>
      <c r="K37" s="19"/>
    </row>
    <row r="38" spans="1:11" ht="27.75" customHeight="1">
      <c r="A38" s="56"/>
      <c r="B38" s="25"/>
      <c r="C38" s="75">
        <v>31</v>
      </c>
      <c r="D38" s="128">
        <f>IF(A38="","",INDEX(Nimet!$B$6:$B$230,A38))</f>
      </c>
      <c r="E38" s="37">
        <f>IF(A38="","",INDEX(Nimet!$C$6:$C$230,A38))</f>
      </c>
      <c r="F38" s="66"/>
      <c r="G38" s="82"/>
      <c r="H38" s="29"/>
      <c r="I38" s="29"/>
      <c r="J38" s="18"/>
      <c r="K38" s="19"/>
    </row>
    <row r="39" spans="1:11" ht="27.75" customHeight="1" thickBot="1">
      <c r="A39" s="56"/>
      <c r="B39" s="30"/>
      <c r="C39" s="76">
        <v>32</v>
      </c>
      <c r="D39" s="126">
        <f>IF(A39="","",INDEX(Nimet!$B$6:$B$230,A39))</f>
      </c>
      <c r="E39" s="40">
        <f>IF(A39="","",INDEX(Nimet!$C$6:$C$230,A39))</f>
      </c>
      <c r="F39" s="83"/>
      <c r="G39" s="67"/>
      <c r="H39" s="67"/>
      <c r="I39" s="67"/>
      <c r="J39" s="18"/>
      <c r="K39" s="19"/>
    </row>
    <row r="40" spans="2:11" ht="27.75" customHeight="1">
      <c r="B40" s="6"/>
      <c r="C40" s="6"/>
      <c r="F40" s="47"/>
      <c r="G40" s="47"/>
      <c r="H40" s="47"/>
      <c r="I40" s="47"/>
      <c r="J40" s="18"/>
      <c r="K40" s="19"/>
    </row>
  </sheetData>
  <sheetProtection/>
  <mergeCells count="3">
    <mergeCell ref="E1:F1"/>
    <mergeCell ref="E2:F2"/>
    <mergeCell ref="E3:F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="75" zoomScaleNormal="75" zoomScalePageLayoutView="0" workbookViewId="0" topLeftCell="A1">
      <selection activeCell="Z27" sqref="Z27"/>
    </sheetView>
  </sheetViews>
  <sheetFormatPr defaultColWidth="9.140625" defaultRowHeight="19.5" customHeight="1"/>
  <cols>
    <col min="1" max="1" width="7.7109375" style="3" customWidth="1"/>
    <col min="2" max="2" width="4.28125" style="3" customWidth="1"/>
    <col min="3" max="3" width="5.00390625" style="3" customWidth="1"/>
    <col min="4" max="4" width="6.00390625" style="3" customWidth="1"/>
    <col min="5" max="5" width="8.421875" style="3" customWidth="1"/>
    <col min="6" max="6" width="3.28125" style="3" customWidth="1"/>
    <col min="7" max="7" width="10.140625" style="3" customWidth="1"/>
    <col min="8" max="8" width="13.7109375" style="3" customWidth="1"/>
    <col min="9" max="9" width="7.00390625" style="3" customWidth="1"/>
    <col min="10" max="10" width="7.7109375" style="3" customWidth="1"/>
    <col min="11" max="11" width="4.8515625" style="3" customWidth="1"/>
    <col min="12" max="12" width="4.00390625" style="3" customWidth="1"/>
    <col min="13" max="13" width="6.00390625" style="3" customWidth="1"/>
    <col min="14" max="14" width="8.421875" style="3" customWidth="1"/>
    <col min="15" max="15" width="3.28125" style="3" customWidth="1"/>
    <col min="16" max="16" width="10.140625" style="3" customWidth="1"/>
    <col min="17" max="17" width="12.421875" style="3" customWidth="1"/>
    <col min="18" max="18" width="7.00390625" style="3" customWidth="1"/>
    <col min="19" max="16384" width="9.140625" style="3" customWidth="1"/>
  </cols>
  <sheetData>
    <row r="1" spans="1:17" ht="21" customHeight="1">
      <c r="A1" s="1" t="s">
        <v>293</v>
      </c>
      <c r="B1" s="48"/>
      <c r="C1" s="48"/>
      <c r="D1" s="48"/>
      <c r="E1" s="48"/>
      <c r="F1" s="48"/>
      <c r="G1" s="48"/>
      <c r="H1" s="48"/>
      <c r="I1" s="48"/>
      <c r="J1" s="1" t="s">
        <v>293</v>
      </c>
      <c r="K1" s="48"/>
      <c r="L1" s="48"/>
      <c r="M1" s="48"/>
      <c r="N1" s="48"/>
      <c r="O1" s="48"/>
      <c r="P1" s="48"/>
      <c r="Q1" s="48"/>
    </row>
    <row r="2" spans="1:17" ht="21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21" customHeight="1">
      <c r="A3" s="48" t="s">
        <v>294</v>
      </c>
      <c r="B3" s="48"/>
      <c r="C3" s="539"/>
      <c r="D3" s="540"/>
      <c r="E3" s="540"/>
      <c r="F3" s="48"/>
      <c r="G3" s="48"/>
      <c r="H3" s="48"/>
      <c r="I3" s="48"/>
      <c r="J3" s="48" t="s">
        <v>294</v>
      </c>
      <c r="K3" s="48"/>
      <c r="L3" s="541"/>
      <c r="M3" s="542"/>
      <c r="N3" s="542"/>
      <c r="O3" s="48"/>
      <c r="P3" s="48"/>
      <c r="Q3" s="48"/>
    </row>
    <row r="4" spans="1:17" ht="21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21" customHeight="1">
      <c r="A5" s="48" t="s">
        <v>295</v>
      </c>
      <c r="B5" s="48"/>
      <c r="C5" s="538" t="str">
        <f>T(Nimet!C1)</f>
        <v>PT 75 Kansalliset</v>
      </c>
      <c r="D5" s="538"/>
      <c r="E5" s="538"/>
      <c r="F5" s="538"/>
      <c r="G5" s="538"/>
      <c r="H5" s="48"/>
      <c r="I5" s="48"/>
      <c r="J5" s="48" t="s">
        <v>295</v>
      </c>
      <c r="K5" s="48"/>
      <c r="L5" s="538" t="str">
        <f>T(Nimet!C1)</f>
        <v>PT 75 Kansalliset</v>
      </c>
      <c r="M5" s="538"/>
      <c r="N5" s="538"/>
      <c r="O5" s="538"/>
      <c r="P5" s="538"/>
      <c r="Q5" s="48"/>
    </row>
    <row r="6" spans="1:17" ht="21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1" customHeight="1">
      <c r="A7" s="48" t="s">
        <v>487</v>
      </c>
      <c r="B7" s="48"/>
      <c r="C7" s="538" t="str">
        <f>+T(8!E2:F2)</f>
        <v>IK-50</v>
      </c>
      <c r="D7" s="538"/>
      <c r="E7" s="49" t="s">
        <v>488</v>
      </c>
      <c r="F7" s="48"/>
      <c r="G7" s="50"/>
      <c r="H7" s="48"/>
      <c r="I7" s="48"/>
      <c r="J7" s="48" t="s">
        <v>487</v>
      </c>
      <c r="K7" s="48"/>
      <c r="L7" s="538" t="str">
        <f>+T(8!E2:F2)</f>
        <v>IK-50</v>
      </c>
      <c r="M7" s="538"/>
      <c r="N7" s="49" t="s">
        <v>488</v>
      </c>
      <c r="O7" s="48"/>
      <c r="P7" s="51"/>
      <c r="Q7" s="48"/>
    </row>
    <row r="8" spans="1:17" ht="21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21" customHeight="1">
      <c r="A9" s="538">
        <f>T(8!D6)</f>
      </c>
      <c r="B9" s="538"/>
      <c r="C9" s="538"/>
      <c r="D9" s="538"/>
      <c r="E9" s="52" t="s">
        <v>489</v>
      </c>
      <c r="F9" s="53"/>
      <c r="G9" s="538">
        <f>T(8!D7)</f>
      </c>
      <c r="H9" s="538"/>
      <c r="I9" s="48"/>
      <c r="J9" s="538">
        <f>+T(8!D10)</f>
      </c>
      <c r="K9" s="538"/>
      <c r="L9" s="538"/>
      <c r="M9" s="538"/>
      <c r="N9" s="52" t="s">
        <v>489</v>
      </c>
      <c r="O9" s="53"/>
      <c r="P9" s="538">
        <f>+T(8!D11)</f>
      </c>
      <c r="Q9" s="538"/>
    </row>
    <row r="10" spans="1:17" ht="21" customHeight="1">
      <c r="A10" s="48" t="s">
        <v>170</v>
      </c>
      <c r="B10" s="48"/>
      <c r="C10" s="48"/>
      <c r="D10" s="48"/>
      <c r="E10" s="48"/>
      <c r="F10" s="48"/>
      <c r="G10" s="48" t="s">
        <v>170</v>
      </c>
      <c r="H10" s="48"/>
      <c r="I10" s="48"/>
      <c r="J10" s="48" t="s">
        <v>170</v>
      </c>
      <c r="K10" s="48"/>
      <c r="L10" s="48"/>
      <c r="M10" s="48"/>
      <c r="N10" s="48"/>
      <c r="O10" s="48"/>
      <c r="P10" s="48" t="s">
        <v>170</v>
      </c>
      <c r="Q10" s="48"/>
    </row>
    <row r="11" spans="1:17" ht="21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21" customHeight="1">
      <c r="A12" s="538">
        <f>+T(8!E6)</f>
      </c>
      <c r="B12" s="538"/>
      <c r="C12" s="538"/>
      <c r="D12" s="538"/>
      <c r="E12" s="48"/>
      <c r="F12" s="48"/>
      <c r="G12" s="538">
        <f>T(8!E7)</f>
      </c>
      <c r="H12" s="538"/>
      <c r="I12" s="48"/>
      <c r="J12" s="538">
        <f>T(8!E10)</f>
      </c>
      <c r="K12" s="538"/>
      <c r="L12" s="538"/>
      <c r="M12" s="538"/>
      <c r="N12" s="48"/>
      <c r="O12" s="48"/>
      <c r="P12" s="538">
        <f>T(8!E11)</f>
      </c>
      <c r="Q12" s="538"/>
    </row>
    <row r="13" spans="1:17" ht="21" customHeight="1">
      <c r="A13" s="48" t="s">
        <v>171</v>
      </c>
      <c r="B13" s="48"/>
      <c r="C13" s="48"/>
      <c r="D13" s="48"/>
      <c r="E13" s="48"/>
      <c r="F13" s="48"/>
      <c r="G13" s="48" t="s">
        <v>171</v>
      </c>
      <c r="H13" s="48"/>
      <c r="I13" s="48"/>
      <c r="J13" s="48" t="s">
        <v>171</v>
      </c>
      <c r="K13" s="48"/>
      <c r="L13" s="48"/>
      <c r="M13" s="48"/>
      <c r="N13" s="48"/>
      <c r="O13" s="48"/>
      <c r="P13" s="48" t="s">
        <v>171</v>
      </c>
      <c r="Q13" s="48"/>
    </row>
    <row r="14" spans="1:17" ht="21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21" customHeight="1">
      <c r="A15" s="48" t="s">
        <v>490</v>
      </c>
      <c r="B15" s="50"/>
      <c r="C15" s="53" t="s">
        <v>491</v>
      </c>
      <c r="D15" s="50"/>
      <c r="E15" s="48"/>
      <c r="F15" s="48"/>
      <c r="G15" s="48"/>
      <c r="H15" s="48"/>
      <c r="I15" s="48"/>
      <c r="J15" s="48" t="s">
        <v>490</v>
      </c>
      <c r="K15" s="50"/>
      <c r="L15" s="53" t="s">
        <v>491</v>
      </c>
      <c r="M15" s="50"/>
      <c r="N15" s="48"/>
      <c r="O15" s="48"/>
      <c r="P15" s="48"/>
      <c r="Q15" s="48"/>
    </row>
    <row r="16" spans="1:17" ht="21" customHeight="1">
      <c r="A16" s="48" t="s">
        <v>492</v>
      </c>
      <c r="B16" s="54"/>
      <c r="C16" s="53" t="s">
        <v>491</v>
      </c>
      <c r="D16" s="54"/>
      <c r="E16" s="48"/>
      <c r="F16" s="48"/>
      <c r="G16" s="538"/>
      <c r="H16" s="538"/>
      <c r="I16" s="48"/>
      <c r="J16" s="48" t="s">
        <v>492</v>
      </c>
      <c r="K16" s="54"/>
      <c r="L16" s="53" t="s">
        <v>491</v>
      </c>
      <c r="M16" s="54"/>
      <c r="N16" s="48"/>
      <c r="O16" s="48"/>
      <c r="P16" s="538"/>
      <c r="Q16" s="538"/>
    </row>
    <row r="17" spans="1:17" ht="21" customHeight="1">
      <c r="A17" s="48" t="s">
        <v>493</v>
      </c>
      <c r="B17" s="54"/>
      <c r="C17" s="53" t="s">
        <v>491</v>
      </c>
      <c r="D17" s="54"/>
      <c r="E17" s="48"/>
      <c r="F17" s="48"/>
      <c r="G17" s="48" t="s">
        <v>261</v>
      </c>
      <c r="H17" s="48"/>
      <c r="I17" s="48"/>
      <c r="J17" s="48" t="s">
        <v>493</v>
      </c>
      <c r="K17" s="54"/>
      <c r="L17" s="53" t="s">
        <v>491</v>
      </c>
      <c r="M17" s="54"/>
      <c r="N17" s="48"/>
      <c r="O17" s="48"/>
      <c r="P17" s="48" t="s">
        <v>261</v>
      </c>
      <c r="Q17" s="48"/>
    </row>
    <row r="18" spans="1:17" ht="21" customHeight="1">
      <c r="A18" s="48" t="s">
        <v>262</v>
      </c>
      <c r="B18" s="54"/>
      <c r="C18" s="53" t="s">
        <v>491</v>
      </c>
      <c r="D18" s="54"/>
      <c r="E18" s="48"/>
      <c r="F18" s="48"/>
      <c r="G18" s="48"/>
      <c r="H18" s="48"/>
      <c r="I18" s="48"/>
      <c r="J18" s="48" t="s">
        <v>262</v>
      </c>
      <c r="K18" s="54"/>
      <c r="L18" s="53" t="s">
        <v>491</v>
      </c>
      <c r="M18" s="54"/>
      <c r="N18" s="48"/>
      <c r="O18" s="48"/>
      <c r="P18" s="48"/>
      <c r="Q18" s="48"/>
    </row>
    <row r="19" spans="1:17" ht="21" customHeight="1">
      <c r="A19" s="48" t="s">
        <v>263</v>
      </c>
      <c r="B19" s="54"/>
      <c r="C19" s="53" t="s">
        <v>491</v>
      </c>
      <c r="D19" s="54"/>
      <c r="E19" s="48"/>
      <c r="F19" s="48"/>
      <c r="G19" s="538"/>
      <c r="H19" s="538"/>
      <c r="I19" s="48"/>
      <c r="J19" s="48" t="s">
        <v>263</v>
      </c>
      <c r="K19" s="54"/>
      <c r="L19" s="53" t="s">
        <v>491</v>
      </c>
      <c r="M19" s="54"/>
      <c r="N19" s="48"/>
      <c r="O19" s="48"/>
      <c r="P19" s="538"/>
      <c r="Q19" s="538"/>
    </row>
    <row r="20" spans="1:17" ht="21" customHeight="1">
      <c r="A20" s="48" t="s">
        <v>264</v>
      </c>
      <c r="B20" s="54"/>
      <c r="C20" s="53" t="s">
        <v>491</v>
      </c>
      <c r="D20" s="54"/>
      <c r="E20" s="48"/>
      <c r="F20" s="48"/>
      <c r="G20" s="48" t="s">
        <v>375</v>
      </c>
      <c r="H20" s="48"/>
      <c r="I20" s="48"/>
      <c r="J20" s="48" t="s">
        <v>264</v>
      </c>
      <c r="K20" s="54"/>
      <c r="L20" s="53" t="s">
        <v>491</v>
      </c>
      <c r="M20" s="54"/>
      <c r="N20" s="48"/>
      <c r="O20" s="48"/>
      <c r="P20" s="48" t="s">
        <v>375</v>
      </c>
      <c r="Q20" s="48"/>
    </row>
    <row r="21" spans="1:17" ht="21" customHeight="1">
      <c r="A21" s="48" t="s">
        <v>376</v>
      </c>
      <c r="B21" s="54"/>
      <c r="C21" s="53" t="s">
        <v>491</v>
      </c>
      <c r="D21" s="54"/>
      <c r="E21" s="48"/>
      <c r="F21" s="48"/>
      <c r="G21" s="48"/>
      <c r="H21" s="48"/>
      <c r="I21" s="48"/>
      <c r="J21" s="48" t="s">
        <v>376</v>
      </c>
      <c r="K21" s="54"/>
      <c r="L21" s="53" t="s">
        <v>491</v>
      </c>
      <c r="M21" s="54"/>
      <c r="N21" s="48"/>
      <c r="O21" s="48"/>
      <c r="P21" s="48"/>
      <c r="Q21" s="48"/>
    </row>
    <row r="22" spans="1:17" ht="21" customHeight="1">
      <c r="A22" s="48" t="s">
        <v>377</v>
      </c>
      <c r="B22" s="54"/>
      <c r="C22" s="53" t="s">
        <v>491</v>
      </c>
      <c r="D22" s="54"/>
      <c r="E22" s="48"/>
      <c r="F22" s="48"/>
      <c r="G22" s="538"/>
      <c r="H22" s="538"/>
      <c r="I22" s="48"/>
      <c r="J22" s="48" t="s">
        <v>377</v>
      </c>
      <c r="K22" s="54"/>
      <c r="L22" s="53" t="s">
        <v>491</v>
      </c>
      <c r="M22" s="54"/>
      <c r="N22" s="48"/>
      <c r="O22" s="48"/>
      <c r="P22" s="538"/>
      <c r="Q22" s="538"/>
    </row>
    <row r="23" spans="1:17" ht="21" customHeight="1">
      <c r="A23" s="48" t="s">
        <v>378</v>
      </c>
      <c r="B23" s="54"/>
      <c r="C23" s="53" t="s">
        <v>491</v>
      </c>
      <c r="D23" s="54"/>
      <c r="E23" s="48"/>
      <c r="F23" s="48"/>
      <c r="G23" s="48" t="s">
        <v>379</v>
      </c>
      <c r="H23" s="48"/>
      <c r="I23" s="48"/>
      <c r="J23" s="48" t="s">
        <v>378</v>
      </c>
      <c r="K23" s="54"/>
      <c r="L23" s="53" t="s">
        <v>491</v>
      </c>
      <c r="M23" s="54"/>
      <c r="N23" s="48"/>
      <c r="O23" s="48"/>
      <c r="P23" s="48" t="s">
        <v>379</v>
      </c>
      <c r="Q23" s="48"/>
    </row>
    <row r="24" spans="1:17" ht="21" customHeight="1">
      <c r="A24" s="48"/>
      <c r="B24" s="48"/>
      <c r="C24" s="53"/>
      <c r="D24" s="48"/>
      <c r="E24" s="48"/>
      <c r="F24" s="48"/>
      <c r="G24" s="48"/>
      <c r="H24" s="48"/>
      <c r="I24" s="48"/>
      <c r="J24" s="48"/>
      <c r="K24" s="48"/>
      <c r="L24" s="53"/>
      <c r="M24" s="48"/>
      <c r="N24" s="48"/>
      <c r="O24" s="48"/>
      <c r="P24" s="48"/>
      <c r="Q24" s="48"/>
    </row>
    <row r="25" spans="1:17" ht="21" customHeight="1">
      <c r="A25" s="55"/>
      <c r="B25" s="55"/>
      <c r="C25" s="55"/>
      <c r="D25" s="55"/>
      <c r="E25" s="55"/>
      <c r="F25" s="55"/>
      <c r="G25" s="55"/>
      <c r="H25" s="55"/>
      <c r="I25" s="48"/>
      <c r="J25" s="55"/>
      <c r="K25" s="55"/>
      <c r="L25" s="55"/>
      <c r="M25" s="55"/>
      <c r="N25" s="55"/>
      <c r="O25" s="55"/>
      <c r="P25" s="55"/>
      <c r="Q25" s="55"/>
    </row>
    <row r="26" spans="1:17" ht="21" customHeight="1">
      <c r="A26" s="1" t="s">
        <v>293</v>
      </c>
      <c r="B26" s="48"/>
      <c r="C26" s="48"/>
      <c r="D26" s="48"/>
      <c r="E26" s="48"/>
      <c r="F26" s="48"/>
      <c r="G26" s="48"/>
      <c r="H26" s="48"/>
      <c r="I26" s="48"/>
      <c r="J26" s="1" t="s">
        <v>293</v>
      </c>
      <c r="K26" s="48"/>
      <c r="L26" s="48"/>
      <c r="M26" s="48"/>
      <c r="N26" s="48"/>
      <c r="O26" s="48"/>
      <c r="P26" s="48"/>
      <c r="Q26" s="48"/>
    </row>
    <row r="27" spans="1:17" ht="21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17" ht="21" customHeight="1">
      <c r="A28" s="48" t="s">
        <v>294</v>
      </c>
      <c r="B28" s="48"/>
      <c r="C28" s="541"/>
      <c r="D28" s="543"/>
      <c r="E28" s="543"/>
      <c r="F28" s="48"/>
      <c r="G28" s="48"/>
      <c r="H28" s="48"/>
      <c r="I28" s="48"/>
      <c r="J28" s="48" t="s">
        <v>294</v>
      </c>
      <c r="K28" s="48"/>
      <c r="L28" s="541"/>
      <c r="M28" s="543"/>
      <c r="N28" s="543"/>
      <c r="O28" s="48"/>
      <c r="P28" s="48"/>
      <c r="Q28" s="48"/>
    </row>
    <row r="29" spans="1:17" ht="21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ht="21" customHeight="1">
      <c r="A30" s="48" t="s">
        <v>295</v>
      </c>
      <c r="B30" s="48"/>
      <c r="C30" s="538" t="str">
        <f>T(Nimet!C1)</f>
        <v>PT 75 Kansalliset</v>
      </c>
      <c r="D30" s="538"/>
      <c r="E30" s="538"/>
      <c r="F30" s="538"/>
      <c r="G30" s="538"/>
      <c r="H30" s="48"/>
      <c r="I30" s="48"/>
      <c r="J30" s="48" t="s">
        <v>295</v>
      </c>
      <c r="K30" s="48"/>
      <c r="L30" s="538" t="str">
        <f>T(Nimet!C1)</f>
        <v>PT 75 Kansalliset</v>
      </c>
      <c r="M30" s="538"/>
      <c r="N30" s="538"/>
      <c r="O30" s="538"/>
      <c r="P30" s="538"/>
      <c r="Q30" s="48"/>
    </row>
    <row r="31" spans="1:17" ht="21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 ht="21" customHeight="1">
      <c r="A32" s="48" t="s">
        <v>487</v>
      </c>
      <c r="B32" s="48"/>
      <c r="C32" s="538" t="str">
        <f>T(8!E2:F2)</f>
        <v>IK-50</v>
      </c>
      <c r="D32" s="538"/>
      <c r="E32" s="49" t="s">
        <v>488</v>
      </c>
      <c r="F32" s="48"/>
      <c r="G32" s="50"/>
      <c r="H32" s="48"/>
      <c r="I32" s="48"/>
      <c r="J32" s="48" t="s">
        <v>487</v>
      </c>
      <c r="K32" s="48"/>
      <c r="L32" s="538" t="str">
        <f>T(8!E2:F2)</f>
        <v>IK-50</v>
      </c>
      <c r="M32" s="538"/>
      <c r="N32" s="49" t="s">
        <v>488</v>
      </c>
      <c r="O32" s="48"/>
      <c r="P32" s="51"/>
      <c r="Q32" s="48"/>
    </row>
    <row r="33" spans="1:17" ht="21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</row>
    <row r="34" spans="1:17" ht="21" customHeight="1">
      <c r="A34" s="538">
        <f>+T(8!D8)</f>
      </c>
      <c r="B34" s="538"/>
      <c r="C34" s="538"/>
      <c r="D34" s="538"/>
      <c r="E34" s="52" t="s">
        <v>489</v>
      </c>
      <c r="F34" s="53"/>
      <c r="G34" s="538">
        <f>+T(8!D9)</f>
      </c>
      <c r="H34" s="538"/>
      <c r="I34" s="48"/>
      <c r="J34" s="538">
        <f>+T(8!D12)</f>
      </c>
      <c r="K34" s="538"/>
      <c r="L34" s="538"/>
      <c r="M34" s="538"/>
      <c r="N34" s="52" t="s">
        <v>489</v>
      </c>
      <c r="O34" s="53"/>
      <c r="P34" s="538">
        <f>+T(8!D13)</f>
      </c>
      <c r="Q34" s="538"/>
    </row>
    <row r="35" spans="1:17" ht="21" customHeight="1">
      <c r="A35" s="48" t="s">
        <v>170</v>
      </c>
      <c r="B35" s="48"/>
      <c r="C35" s="48"/>
      <c r="D35" s="48"/>
      <c r="E35" s="48"/>
      <c r="F35" s="48"/>
      <c r="G35" s="48" t="s">
        <v>170</v>
      </c>
      <c r="H35" s="48"/>
      <c r="I35" s="48"/>
      <c r="J35" s="48" t="s">
        <v>170</v>
      </c>
      <c r="K35" s="48"/>
      <c r="L35" s="48"/>
      <c r="M35" s="48"/>
      <c r="N35" s="48"/>
      <c r="O35" s="48"/>
      <c r="P35" s="48" t="s">
        <v>170</v>
      </c>
      <c r="Q35" s="48"/>
    </row>
    <row r="36" spans="1:17" ht="2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</row>
    <row r="37" spans="1:17" ht="21" customHeight="1">
      <c r="A37" s="538">
        <f>T(8!E8)</f>
      </c>
      <c r="B37" s="538"/>
      <c r="C37" s="538"/>
      <c r="D37" s="538"/>
      <c r="E37" s="48"/>
      <c r="F37" s="48"/>
      <c r="G37" s="538">
        <f>T(8!E9)</f>
      </c>
      <c r="H37" s="538"/>
      <c r="I37" s="48"/>
      <c r="J37" s="538">
        <f>T(8!E12)</f>
      </c>
      <c r="K37" s="538"/>
      <c r="L37" s="538"/>
      <c r="M37" s="538"/>
      <c r="N37" s="48"/>
      <c r="O37" s="48"/>
      <c r="P37" s="538">
        <f>T(8!E13)</f>
      </c>
      <c r="Q37" s="538"/>
    </row>
    <row r="38" spans="1:17" ht="21" customHeight="1">
      <c r="A38" s="48" t="s">
        <v>171</v>
      </c>
      <c r="B38" s="48"/>
      <c r="C38" s="48"/>
      <c r="D38" s="48"/>
      <c r="E38" s="48"/>
      <c r="F38" s="48"/>
      <c r="G38" s="48" t="s">
        <v>171</v>
      </c>
      <c r="H38" s="48"/>
      <c r="I38" s="48"/>
      <c r="J38" s="48" t="s">
        <v>171</v>
      </c>
      <c r="K38" s="48"/>
      <c r="L38" s="48"/>
      <c r="M38" s="48"/>
      <c r="N38" s="48"/>
      <c r="O38" s="48"/>
      <c r="P38" s="48" t="s">
        <v>171</v>
      </c>
      <c r="Q38" s="48"/>
    </row>
    <row r="39" spans="1:17" ht="21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1:17" ht="21" customHeight="1">
      <c r="A40" s="48" t="s">
        <v>490</v>
      </c>
      <c r="B40" s="50"/>
      <c r="C40" s="53" t="s">
        <v>491</v>
      </c>
      <c r="D40" s="50"/>
      <c r="E40" s="48"/>
      <c r="F40" s="48"/>
      <c r="G40" s="48"/>
      <c r="H40" s="48"/>
      <c r="I40" s="48"/>
      <c r="J40" s="48" t="s">
        <v>490</v>
      </c>
      <c r="K40" s="50"/>
      <c r="L40" s="53" t="s">
        <v>491</v>
      </c>
      <c r="M40" s="50"/>
      <c r="N40" s="48"/>
      <c r="O40" s="48"/>
      <c r="P40" s="48"/>
      <c r="Q40" s="48"/>
    </row>
    <row r="41" spans="1:17" ht="21" customHeight="1">
      <c r="A41" s="48" t="s">
        <v>492</v>
      </c>
      <c r="B41" s="54"/>
      <c r="C41" s="53" t="s">
        <v>491</v>
      </c>
      <c r="D41" s="54"/>
      <c r="E41" s="48"/>
      <c r="F41" s="48"/>
      <c r="G41" s="538"/>
      <c r="H41" s="538"/>
      <c r="I41" s="48"/>
      <c r="J41" s="48" t="s">
        <v>492</v>
      </c>
      <c r="K41" s="54"/>
      <c r="L41" s="53" t="s">
        <v>491</v>
      </c>
      <c r="M41" s="54"/>
      <c r="N41" s="48"/>
      <c r="O41" s="48"/>
      <c r="P41" s="538"/>
      <c r="Q41" s="538"/>
    </row>
    <row r="42" spans="1:17" ht="21" customHeight="1">
      <c r="A42" s="48" t="s">
        <v>493</v>
      </c>
      <c r="B42" s="54"/>
      <c r="C42" s="53" t="s">
        <v>491</v>
      </c>
      <c r="D42" s="54"/>
      <c r="E42" s="48"/>
      <c r="F42" s="48"/>
      <c r="G42" s="48" t="s">
        <v>261</v>
      </c>
      <c r="H42" s="48"/>
      <c r="I42" s="48"/>
      <c r="J42" s="48" t="s">
        <v>493</v>
      </c>
      <c r="K42" s="54"/>
      <c r="L42" s="53" t="s">
        <v>491</v>
      </c>
      <c r="M42" s="54"/>
      <c r="N42" s="48"/>
      <c r="O42" s="48"/>
      <c r="P42" s="48" t="s">
        <v>261</v>
      </c>
      <c r="Q42" s="48"/>
    </row>
    <row r="43" spans="1:17" ht="21" customHeight="1">
      <c r="A43" s="48" t="s">
        <v>262</v>
      </c>
      <c r="B43" s="54"/>
      <c r="C43" s="53" t="s">
        <v>491</v>
      </c>
      <c r="D43" s="54"/>
      <c r="E43" s="48"/>
      <c r="F43" s="48"/>
      <c r="G43" s="48"/>
      <c r="H43" s="48"/>
      <c r="I43" s="48"/>
      <c r="J43" s="48" t="s">
        <v>262</v>
      </c>
      <c r="K43" s="54"/>
      <c r="L43" s="53" t="s">
        <v>491</v>
      </c>
      <c r="M43" s="54"/>
      <c r="N43" s="48"/>
      <c r="O43" s="48"/>
      <c r="P43" s="48"/>
      <c r="Q43" s="48"/>
    </row>
    <row r="44" spans="1:17" ht="21" customHeight="1">
      <c r="A44" s="48" t="s">
        <v>263</v>
      </c>
      <c r="B44" s="54"/>
      <c r="C44" s="53" t="s">
        <v>491</v>
      </c>
      <c r="D44" s="54"/>
      <c r="E44" s="48"/>
      <c r="F44" s="48"/>
      <c r="G44" s="538"/>
      <c r="H44" s="538"/>
      <c r="I44" s="48"/>
      <c r="J44" s="48" t="s">
        <v>263</v>
      </c>
      <c r="K44" s="54"/>
      <c r="L44" s="53" t="s">
        <v>491</v>
      </c>
      <c r="M44" s="54"/>
      <c r="N44" s="48"/>
      <c r="O44" s="48"/>
      <c r="P44" s="538"/>
      <c r="Q44" s="538"/>
    </row>
    <row r="45" spans="1:17" ht="21" customHeight="1">
      <c r="A45" s="48" t="s">
        <v>264</v>
      </c>
      <c r="B45" s="54"/>
      <c r="C45" s="53" t="s">
        <v>491</v>
      </c>
      <c r="D45" s="54"/>
      <c r="E45" s="48"/>
      <c r="F45" s="48"/>
      <c r="G45" s="48" t="s">
        <v>375</v>
      </c>
      <c r="H45" s="48"/>
      <c r="I45" s="48"/>
      <c r="J45" s="48" t="s">
        <v>264</v>
      </c>
      <c r="K45" s="54"/>
      <c r="L45" s="53" t="s">
        <v>491</v>
      </c>
      <c r="M45" s="54"/>
      <c r="N45" s="48"/>
      <c r="O45" s="48"/>
      <c r="P45" s="48" t="s">
        <v>375</v>
      </c>
      <c r="Q45" s="48"/>
    </row>
    <row r="46" spans="1:17" ht="21" customHeight="1">
      <c r="A46" s="48" t="s">
        <v>376</v>
      </c>
      <c r="B46" s="54"/>
      <c r="C46" s="53" t="s">
        <v>491</v>
      </c>
      <c r="D46" s="54"/>
      <c r="E46" s="48"/>
      <c r="F46" s="48"/>
      <c r="G46" s="48"/>
      <c r="H46" s="48"/>
      <c r="I46" s="48"/>
      <c r="J46" s="48" t="s">
        <v>376</v>
      </c>
      <c r="K46" s="54"/>
      <c r="L46" s="53" t="s">
        <v>491</v>
      </c>
      <c r="M46" s="54"/>
      <c r="N46" s="48"/>
      <c r="O46" s="48"/>
      <c r="P46" s="48"/>
      <c r="Q46" s="48"/>
    </row>
    <row r="47" spans="1:17" ht="21" customHeight="1">
      <c r="A47" s="48" t="s">
        <v>377</v>
      </c>
      <c r="B47" s="54"/>
      <c r="C47" s="53" t="s">
        <v>491</v>
      </c>
      <c r="D47" s="54"/>
      <c r="E47" s="48"/>
      <c r="F47" s="48"/>
      <c r="G47" s="538"/>
      <c r="H47" s="538"/>
      <c r="I47" s="48"/>
      <c r="J47" s="48" t="s">
        <v>377</v>
      </c>
      <c r="K47" s="54"/>
      <c r="L47" s="53" t="s">
        <v>491</v>
      </c>
      <c r="M47" s="54"/>
      <c r="N47" s="48"/>
      <c r="O47" s="48"/>
      <c r="P47" s="538"/>
      <c r="Q47" s="538"/>
    </row>
    <row r="48" spans="1:17" ht="21" customHeight="1">
      <c r="A48" s="48" t="s">
        <v>378</v>
      </c>
      <c r="B48" s="54"/>
      <c r="C48" s="53" t="s">
        <v>491</v>
      </c>
      <c r="D48" s="54"/>
      <c r="E48" s="48"/>
      <c r="F48" s="48"/>
      <c r="G48" s="48" t="s">
        <v>379</v>
      </c>
      <c r="H48" s="48"/>
      <c r="I48" s="48"/>
      <c r="J48" s="48" t="s">
        <v>378</v>
      </c>
      <c r="K48" s="54"/>
      <c r="L48" s="53" t="s">
        <v>491</v>
      </c>
      <c r="M48" s="54"/>
      <c r="N48" s="48"/>
      <c r="O48" s="48"/>
      <c r="P48" s="48" t="s">
        <v>379</v>
      </c>
      <c r="Q48" s="48"/>
    </row>
    <row r="49" spans="1:17" ht="21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17" ht="21" customHeight="1">
      <c r="A50" s="55"/>
      <c r="B50" s="55"/>
      <c r="C50" s="55"/>
      <c r="D50" s="55"/>
      <c r="E50" s="55"/>
      <c r="F50" s="55"/>
      <c r="G50" s="55"/>
      <c r="H50" s="55"/>
      <c r="I50" s="48"/>
      <c r="J50" s="55"/>
      <c r="K50" s="55"/>
      <c r="L50" s="55"/>
      <c r="M50" s="55"/>
      <c r="N50" s="55"/>
      <c r="O50" s="55"/>
      <c r="P50" s="55"/>
      <c r="Q50" s="55"/>
    </row>
  </sheetData>
  <sheetProtection/>
  <mergeCells count="40">
    <mergeCell ref="G47:H47"/>
    <mergeCell ref="P47:Q47"/>
    <mergeCell ref="G41:H41"/>
    <mergeCell ref="P41:Q41"/>
    <mergeCell ref="G44:H44"/>
    <mergeCell ref="P44:Q44"/>
    <mergeCell ref="C30:G30"/>
    <mergeCell ref="L30:P30"/>
    <mergeCell ref="G37:H37"/>
    <mergeCell ref="J37:M37"/>
    <mergeCell ref="P37:Q37"/>
    <mergeCell ref="A34:D34"/>
    <mergeCell ref="G34:H34"/>
    <mergeCell ref="J34:M34"/>
    <mergeCell ref="P34:Q34"/>
    <mergeCell ref="A37:D37"/>
    <mergeCell ref="C32:D32"/>
    <mergeCell ref="L32:M32"/>
    <mergeCell ref="G16:H16"/>
    <mergeCell ref="P16:Q16"/>
    <mergeCell ref="G19:H19"/>
    <mergeCell ref="P19:Q19"/>
    <mergeCell ref="G22:H22"/>
    <mergeCell ref="P22:Q22"/>
    <mergeCell ref="C28:E28"/>
    <mergeCell ref="L28:N28"/>
    <mergeCell ref="A9:D9"/>
    <mergeCell ref="G9:H9"/>
    <mergeCell ref="J9:M9"/>
    <mergeCell ref="P9:Q9"/>
    <mergeCell ref="A12:D12"/>
    <mergeCell ref="G12:H12"/>
    <mergeCell ref="J12:M12"/>
    <mergeCell ref="P12:Q12"/>
    <mergeCell ref="C7:D7"/>
    <mergeCell ref="L7:M7"/>
    <mergeCell ref="C3:E3"/>
    <mergeCell ref="L3:N3"/>
    <mergeCell ref="C5:G5"/>
    <mergeCell ref="L5:P5"/>
  </mergeCells>
  <printOptions/>
  <pageMargins left="0.4" right="0.1968503937007874" top="0.3937007874015748" bottom="0.1968503937007874" header="0.39" footer="0.25"/>
  <pageSetup horizontalDpi="600" verticalDpi="600" orientation="portrait" paperSize="9" scale="74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00"/>
  <sheetViews>
    <sheetView showGridLines="0" zoomScale="70" zoomScaleNormal="70" workbookViewId="0" topLeftCell="A1">
      <selection activeCell="A109" sqref="A109:D109"/>
    </sheetView>
  </sheetViews>
  <sheetFormatPr defaultColWidth="9.140625" defaultRowHeight="19.5" customHeight="1"/>
  <cols>
    <col min="1" max="1" width="7.7109375" style="237" customWidth="1"/>
    <col min="2" max="2" width="4.8515625" style="237" customWidth="1"/>
    <col min="3" max="3" width="4.00390625" style="237" customWidth="1"/>
    <col min="4" max="4" width="6.00390625" style="237" customWidth="1"/>
    <col min="5" max="5" width="8.421875" style="237" customWidth="1"/>
    <col min="6" max="6" width="3.28125" style="237" customWidth="1"/>
    <col min="7" max="7" width="10.140625" style="237" customWidth="1"/>
    <col min="8" max="8" width="12.421875" style="237" customWidth="1"/>
    <col min="9" max="9" width="7.00390625" style="237" customWidth="1"/>
    <col min="10" max="10" width="7.7109375" style="237" customWidth="1"/>
    <col min="11" max="11" width="4.8515625" style="237" customWidth="1"/>
    <col min="12" max="12" width="4.00390625" style="237" customWidth="1"/>
    <col min="13" max="13" width="6.00390625" style="237" customWidth="1"/>
    <col min="14" max="14" width="8.421875" style="237" customWidth="1"/>
    <col min="15" max="15" width="3.28125" style="237" customWidth="1"/>
    <col min="16" max="16" width="10.140625" style="237" customWidth="1"/>
    <col min="17" max="17" width="12.421875" style="237" customWidth="1"/>
    <col min="18" max="18" width="7.00390625" style="237" customWidth="1"/>
    <col min="19" max="16384" width="9.140625" style="237" customWidth="1"/>
  </cols>
  <sheetData>
    <row r="1" spans="1:17" ht="21" customHeight="1">
      <c r="A1" s="1" t="s">
        <v>293</v>
      </c>
      <c r="B1" s="48"/>
      <c r="C1" s="48"/>
      <c r="D1" s="48"/>
      <c r="E1" s="48"/>
      <c r="F1" s="48"/>
      <c r="G1" s="48"/>
      <c r="H1" s="48"/>
      <c r="I1" s="48"/>
      <c r="J1" s="1" t="s">
        <v>293</v>
      </c>
      <c r="K1" s="48"/>
      <c r="L1" s="48"/>
      <c r="M1" s="48"/>
      <c r="N1" s="48"/>
      <c r="O1" s="48"/>
      <c r="P1" s="48"/>
      <c r="Q1" s="48"/>
    </row>
    <row r="2" spans="1:17" ht="21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21" customHeight="1">
      <c r="A3" s="48" t="s">
        <v>294</v>
      </c>
      <c r="B3" s="48"/>
      <c r="C3" s="541"/>
      <c r="D3" s="543"/>
      <c r="E3" s="543"/>
      <c r="F3" s="48"/>
      <c r="G3" s="48"/>
      <c r="H3" s="48"/>
      <c r="I3" s="48"/>
      <c r="J3" s="48" t="s">
        <v>294</v>
      </c>
      <c r="K3" s="48"/>
      <c r="L3" s="541"/>
      <c r="M3" s="543"/>
      <c r="N3" s="543"/>
      <c r="O3" s="48"/>
      <c r="P3" s="48"/>
      <c r="Q3" s="48"/>
    </row>
    <row r="4" spans="1:17" ht="21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21" customHeight="1">
      <c r="A5" s="48" t="s">
        <v>295</v>
      </c>
      <c r="B5" s="48"/>
      <c r="C5" s="538" t="str">
        <f>T('[2]Nimet'!C1)</f>
        <v>Acon GP</v>
      </c>
      <c r="D5" s="538"/>
      <c r="E5" s="538"/>
      <c r="F5" s="538"/>
      <c r="G5" s="538"/>
      <c r="H5" s="48"/>
      <c r="I5" s="48"/>
      <c r="J5" s="48" t="s">
        <v>295</v>
      </c>
      <c r="K5" s="48"/>
      <c r="L5" s="538" t="str">
        <f>T('[2]Nimet'!C1)</f>
        <v>Acon GP</v>
      </c>
      <c r="M5" s="538"/>
      <c r="N5" s="538"/>
      <c r="O5" s="538"/>
      <c r="P5" s="538"/>
      <c r="Q5" s="48"/>
    </row>
    <row r="6" spans="1:17" ht="21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1" customHeight="1">
      <c r="A7" s="48" t="s">
        <v>487</v>
      </c>
      <c r="B7" s="48"/>
      <c r="C7" s="538" t="str">
        <f>T('16'!E2:F2)</f>
        <v>MJ-17</v>
      </c>
      <c r="D7" s="538"/>
      <c r="E7" s="236" t="s">
        <v>488</v>
      </c>
      <c r="F7" s="48"/>
      <c r="G7" s="50"/>
      <c r="H7" s="48"/>
      <c r="I7" s="48"/>
      <c r="J7" s="48" t="s">
        <v>487</v>
      </c>
      <c r="K7" s="48"/>
      <c r="L7" s="538" t="str">
        <f>T('16'!E2:F2)</f>
        <v>MJ-17</v>
      </c>
      <c r="M7" s="538"/>
      <c r="N7" s="236" t="s">
        <v>488</v>
      </c>
      <c r="O7" s="48"/>
      <c r="P7" s="51"/>
      <c r="Q7" s="48"/>
    </row>
    <row r="8" spans="1:17" ht="21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21" customHeight="1">
      <c r="A9" s="538">
        <f>T('16'!D5)</f>
      </c>
      <c r="B9" s="538"/>
      <c r="C9" s="538"/>
      <c r="D9" s="538"/>
      <c r="E9" s="52" t="s">
        <v>489</v>
      </c>
      <c r="F9" s="53"/>
      <c r="G9" s="538">
        <f>T('16'!D6)</f>
      </c>
      <c r="H9" s="538"/>
      <c r="I9" s="48"/>
      <c r="J9" s="538">
        <f>T('16'!D7)</f>
      </c>
      <c r="K9" s="538"/>
      <c r="L9" s="538"/>
      <c r="M9" s="538"/>
      <c r="N9" s="52" t="s">
        <v>489</v>
      </c>
      <c r="O9" s="53"/>
      <c r="P9" s="538">
        <f>T('16'!D8)</f>
      </c>
      <c r="Q9" s="538"/>
    </row>
    <row r="10" spans="1:17" ht="21" customHeight="1">
      <c r="A10" s="48" t="s">
        <v>170</v>
      </c>
      <c r="B10" s="48"/>
      <c r="C10" s="48"/>
      <c r="D10" s="48"/>
      <c r="E10" s="48"/>
      <c r="F10" s="48"/>
      <c r="G10" s="48" t="s">
        <v>170</v>
      </c>
      <c r="H10" s="48"/>
      <c r="I10" s="48"/>
      <c r="J10" s="48" t="s">
        <v>170</v>
      </c>
      <c r="K10" s="48"/>
      <c r="L10" s="48"/>
      <c r="M10" s="48"/>
      <c r="N10" s="48"/>
      <c r="O10" s="48"/>
      <c r="P10" s="48" t="s">
        <v>170</v>
      </c>
      <c r="Q10" s="48"/>
    </row>
    <row r="11" spans="1:17" ht="21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21" customHeight="1">
      <c r="A12" s="538">
        <f>T('16'!E5)</f>
      </c>
      <c r="B12" s="538"/>
      <c r="C12" s="538"/>
      <c r="D12" s="538"/>
      <c r="E12" s="48"/>
      <c r="F12" s="48"/>
      <c r="G12" s="538">
        <f>T('16'!E6)</f>
      </c>
      <c r="H12" s="538"/>
      <c r="I12" s="48"/>
      <c r="J12" s="538">
        <f>T('16'!E7)</f>
      </c>
      <c r="K12" s="538"/>
      <c r="L12" s="538"/>
      <c r="M12" s="538"/>
      <c r="N12" s="48"/>
      <c r="O12" s="48"/>
      <c r="P12" s="538">
        <f>T('16'!E8)</f>
      </c>
      <c r="Q12" s="538"/>
    </row>
    <row r="13" spans="1:17" ht="21" customHeight="1">
      <c r="A13" s="48" t="s">
        <v>171</v>
      </c>
      <c r="B13" s="48"/>
      <c r="C13" s="48"/>
      <c r="D13" s="48"/>
      <c r="E13" s="48"/>
      <c r="F13" s="48"/>
      <c r="G13" s="48" t="s">
        <v>171</v>
      </c>
      <c r="H13" s="48"/>
      <c r="I13" s="48"/>
      <c r="J13" s="48" t="s">
        <v>171</v>
      </c>
      <c r="K13" s="48"/>
      <c r="L13" s="48"/>
      <c r="M13" s="48"/>
      <c r="N13" s="48"/>
      <c r="O13" s="48"/>
      <c r="P13" s="48" t="s">
        <v>171</v>
      </c>
      <c r="Q13" s="48"/>
    </row>
    <row r="14" spans="1:17" ht="21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21" customHeight="1">
      <c r="A15" s="48" t="s">
        <v>490</v>
      </c>
      <c r="B15" s="50"/>
      <c r="C15" s="53" t="s">
        <v>491</v>
      </c>
      <c r="D15" s="50"/>
      <c r="E15" s="48"/>
      <c r="F15" s="48"/>
      <c r="G15" s="48"/>
      <c r="H15" s="48"/>
      <c r="I15" s="48"/>
      <c r="J15" s="48" t="s">
        <v>490</v>
      </c>
      <c r="K15" s="50"/>
      <c r="L15" s="53" t="s">
        <v>491</v>
      </c>
      <c r="M15" s="50"/>
      <c r="N15" s="48"/>
      <c r="O15" s="48"/>
      <c r="P15" s="48"/>
      <c r="Q15" s="48"/>
    </row>
    <row r="16" spans="1:17" ht="21" customHeight="1">
      <c r="A16" s="48" t="s">
        <v>492</v>
      </c>
      <c r="B16" s="54"/>
      <c r="C16" s="53" t="s">
        <v>491</v>
      </c>
      <c r="D16" s="54"/>
      <c r="E16" s="48"/>
      <c r="F16" s="48"/>
      <c r="G16" s="538"/>
      <c r="H16" s="538"/>
      <c r="I16" s="48"/>
      <c r="J16" s="48" t="s">
        <v>492</v>
      </c>
      <c r="K16" s="54"/>
      <c r="L16" s="53" t="s">
        <v>491</v>
      </c>
      <c r="M16" s="54"/>
      <c r="N16" s="48"/>
      <c r="O16" s="48"/>
      <c r="P16" s="538"/>
      <c r="Q16" s="538"/>
    </row>
    <row r="17" spans="1:17" ht="21" customHeight="1">
      <c r="A17" s="48" t="s">
        <v>493</v>
      </c>
      <c r="B17" s="54"/>
      <c r="C17" s="53" t="s">
        <v>491</v>
      </c>
      <c r="D17" s="54"/>
      <c r="E17" s="48"/>
      <c r="F17" s="48"/>
      <c r="G17" s="48" t="s">
        <v>261</v>
      </c>
      <c r="H17" s="48"/>
      <c r="I17" s="48"/>
      <c r="J17" s="48" t="s">
        <v>493</v>
      </c>
      <c r="K17" s="54"/>
      <c r="L17" s="53" t="s">
        <v>491</v>
      </c>
      <c r="M17" s="54"/>
      <c r="N17" s="48"/>
      <c r="O17" s="48"/>
      <c r="P17" s="48" t="s">
        <v>261</v>
      </c>
      <c r="Q17" s="48"/>
    </row>
    <row r="18" spans="1:17" ht="21" customHeight="1">
      <c r="A18" s="48" t="s">
        <v>262</v>
      </c>
      <c r="B18" s="54"/>
      <c r="C18" s="53" t="s">
        <v>491</v>
      </c>
      <c r="D18" s="54"/>
      <c r="E18" s="48"/>
      <c r="F18" s="48"/>
      <c r="G18" s="48"/>
      <c r="H18" s="48"/>
      <c r="I18" s="48"/>
      <c r="J18" s="48" t="s">
        <v>262</v>
      </c>
      <c r="K18" s="54"/>
      <c r="L18" s="53" t="s">
        <v>491</v>
      </c>
      <c r="M18" s="54"/>
      <c r="N18" s="48"/>
      <c r="O18" s="48"/>
      <c r="P18" s="48"/>
      <c r="Q18" s="48"/>
    </row>
    <row r="19" spans="1:17" ht="21" customHeight="1">
      <c r="A19" s="48" t="s">
        <v>263</v>
      </c>
      <c r="B19" s="54"/>
      <c r="C19" s="53" t="s">
        <v>491</v>
      </c>
      <c r="D19" s="54"/>
      <c r="E19" s="48"/>
      <c r="F19" s="48"/>
      <c r="G19" s="538"/>
      <c r="H19" s="538"/>
      <c r="I19" s="48"/>
      <c r="J19" s="48" t="s">
        <v>263</v>
      </c>
      <c r="K19" s="54"/>
      <c r="L19" s="53" t="s">
        <v>491</v>
      </c>
      <c r="M19" s="54"/>
      <c r="N19" s="48"/>
      <c r="O19" s="48"/>
      <c r="P19" s="538"/>
      <c r="Q19" s="538"/>
    </row>
    <row r="20" spans="1:17" ht="21" customHeight="1">
      <c r="A20" s="48" t="s">
        <v>264</v>
      </c>
      <c r="B20" s="54"/>
      <c r="C20" s="53" t="s">
        <v>491</v>
      </c>
      <c r="D20" s="54"/>
      <c r="E20" s="48"/>
      <c r="F20" s="48"/>
      <c r="G20" s="48" t="s">
        <v>375</v>
      </c>
      <c r="H20" s="48"/>
      <c r="I20" s="48"/>
      <c r="J20" s="48" t="s">
        <v>264</v>
      </c>
      <c r="K20" s="54"/>
      <c r="L20" s="53" t="s">
        <v>491</v>
      </c>
      <c r="M20" s="54"/>
      <c r="N20" s="48"/>
      <c r="O20" s="48"/>
      <c r="P20" s="48" t="s">
        <v>375</v>
      </c>
      <c r="Q20" s="48"/>
    </row>
    <row r="21" spans="1:17" ht="21" customHeight="1">
      <c r="A21" s="48" t="s">
        <v>376</v>
      </c>
      <c r="B21" s="54"/>
      <c r="C21" s="53" t="s">
        <v>491</v>
      </c>
      <c r="D21" s="54"/>
      <c r="E21" s="48"/>
      <c r="F21" s="48"/>
      <c r="G21" s="48"/>
      <c r="H21" s="48"/>
      <c r="I21" s="48"/>
      <c r="J21" s="48" t="s">
        <v>376</v>
      </c>
      <c r="K21" s="54"/>
      <c r="L21" s="53" t="s">
        <v>491</v>
      </c>
      <c r="M21" s="54"/>
      <c r="N21" s="48"/>
      <c r="O21" s="48"/>
      <c r="P21" s="48"/>
      <c r="Q21" s="48"/>
    </row>
    <row r="22" spans="1:17" ht="21" customHeight="1">
      <c r="A22" s="48" t="s">
        <v>377</v>
      </c>
      <c r="B22" s="54"/>
      <c r="C22" s="53" t="s">
        <v>491</v>
      </c>
      <c r="D22" s="54"/>
      <c r="E22" s="48"/>
      <c r="F22" s="48"/>
      <c r="G22" s="538"/>
      <c r="H22" s="538"/>
      <c r="I22" s="48"/>
      <c r="J22" s="48" t="s">
        <v>377</v>
      </c>
      <c r="K22" s="54"/>
      <c r="L22" s="53" t="s">
        <v>491</v>
      </c>
      <c r="M22" s="54"/>
      <c r="N22" s="48"/>
      <c r="O22" s="48"/>
      <c r="P22" s="538"/>
      <c r="Q22" s="538"/>
    </row>
    <row r="23" spans="1:17" ht="21" customHeight="1">
      <c r="A23" s="48" t="s">
        <v>378</v>
      </c>
      <c r="B23" s="54"/>
      <c r="C23" s="53" t="s">
        <v>491</v>
      </c>
      <c r="D23" s="54"/>
      <c r="E23" s="48"/>
      <c r="F23" s="48"/>
      <c r="G23" s="48" t="s">
        <v>379</v>
      </c>
      <c r="H23" s="48"/>
      <c r="I23" s="48"/>
      <c r="J23" s="48" t="s">
        <v>378</v>
      </c>
      <c r="K23" s="54"/>
      <c r="L23" s="53" t="s">
        <v>491</v>
      </c>
      <c r="M23" s="54"/>
      <c r="N23" s="48"/>
      <c r="O23" s="48"/>
      <c r="P23" s="48" t="s">
        <v>379</v>
      </c>
      <c r="Q23" s="48"/>
    </row>
    <row r="24" spans="1:17" ht="21" customHeight="1">
      <c r="A24" s="48"/>
      <c r="B24" s="48"/>
      <c r="C24" s="53"/>
      <c r="D24" s="48"/>
      <c r="E24" s="48"/>
      <c r="F24" s="48"/>
      <c r="G24" s="48"/>
      <c r="H24" s="48"/>
      <c r="I24" s="48"/>
      <c r="J24" s="48"/>
      <c r="K24" s="48"/>
      <c r="L24" s="53"/>
      <c r="M24" s="48"/>
      <c r="N24" s="48"/>
      <c r="O24" s="48"/>
      <c r="P24" s="48"/>
      <c r="Q24" s="48"/>
    </row>
    <row r="25" spans="1:17" ht="21" customHeight="1">
      <c r="A25" s="55"/>
      <c r="B25" s="55"/>
      <c r="C25" s="55"/>
      <c r="D25" s="55"/>
      <c r="E25" s="55"/>
      <c r="F25" s="55"/>
      <c r="G25" s="55"/>
      <c r="H25" s="55"/>
      <c r="I25" s="48"/>
      <c r="J25" s="55"/>
      <c r="K25" s="55"/>
      <c r="L25" s="55"/>
      <c r="M25" s="55"/>
      <c r="N25" s="55"/>
      <c r="O25" s="55"/>
      <c r="P25" s="55"/>
      <c r="Q25" s="55"/>
    </row>
    <row r="26" spans="1:17" ht="21" customHeight="1">
      <c r="A26" s="1" t="s">
        <v>293</v>
      </c>
      <c r="B26" s="48"/>
      <c r="C26" s="48"/>
      <c r="D26" s="48"/>
      <c r="E26" s="48"/>
      <c r="F26" s="48"/>
      <c r="G26" s="48"/>
      <c r="H26" s="48"/>
      <c r="I26" s="48"/>
      <c r="J26" s="1" t="s">
        <v>293</v>
      </c>
      <c r="K26" s="48"/>
      <c r="L26" s="48"/>
      <c r="M26" s="48"/>
      <c r="N26" s="48"/>
      <c r="O26" s="48"/>
      <c r="P26" s="48"/>
      <c r="Q26" s="48"/>
    </row>
    <row r="27" spans="1:17" ht="21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17" ht="21" customHeight="1">
      <c r="A28" s="48" t="s">
        <v>294</v>
      </c>
      <c r="B28" s="48"/>
      <c r="C28" s="541"/>
      <c r="D28" s="543"/>
      <c r="E28" s="543"/>
      <c r="F28" s="48"/>
      <c r="G28" s="48"/>
      <c r="H28" s="48"/>
      <c r="I28" s="48"/>
      <c r="J28" s="48" t="s">
        <v>294</v>
      </c>
      <c r="K28" s="48"/>
      <c r="L28" s="541"/>
      <c r="M28" s="543"/>
      <c r="N28" s="543"/>
      <c r="O28" s="48"/>
      <c r="P28" s="48"/>
      <c r="Q28" s="48"/>
    </row>
    <row r="29" spans="1:17" ht="21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ht="21" customHeight="1">
      <c r="A30" s="48" t="s">
        <v>295</v>
      </c>
      <c r="B30" s="48"/>
      <c r="C30" s="538" t="str">
        <f>T('[2]Nimet'!C1)</f>
        <v>Acon GP</v>
      </c>
      <c r="D30" s="538"/>
      <c r="E30" s="538"/>
      <c r="F30" s="538"/>
      <c r="G30" s="538"/>
      <c r="H30" s="48"/>
      <c r="I30" s="48"/>
      <c r="J30" s="48" t="s">
        <v>295</v>
      </c>
      <c r="K30" s="48"/>
      <c r="L30" s="538" t="str">
        <f>T('[2]Nimet'!C1)</f>
        <v>Acon GP</v>
      </c>
      <c r="M30" s="538"/>
      <c r="N30" s="538"/>
      <c r="O30" s="538"/>
      <c r="P30" s="538"/>
      <c r="Q30" s="48"/>
    </row>
    <row r="31" spans="1:17" ht="21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 ht="21" customHeight="1">
      <c r="A32" s="48" t="s">
        <v>487</v>
      </c>
      <c r="B32" s="48"/>
      <c r="C32" s="538" t="str">
        <f>T('16'!E2:F2)</f>
        <v>MJ-17</v>
      </c>
      <c r="D32" s="538"/>
      <c r="E32" s="236" t="s">
        <v>488</v>
      </c>
      <c r="F32" s="48"/>
      <c r="G32" s="50"/>
      <c r="H32" s="48"/>
      <c r="I32" s="48"/>
      <c r="J32" s="48" t="s">
        <v>487</v>
      </c>
      <c r="K32" s="48"/>
      <c r="L32" s="538" t="str">
        <f>T('16'!E2:F2)</f>
        <v>MJ-17</v>
      </c>
      <c r="M32" s="538"/>
      <c r="N32" s="236" t="s">
        <v>488</v>
      </c>
      <c r="O32" s="48"/>
      <c r="P32" s="51"/>
      <c r="Q32" s="48"/>
    </row>
    <row r="33" spans="1:17" ht="21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</row>
    <row r="34" spans="1:17" ht="21" customHeight="1">
      <c r="A34" s="538">
        <f>T('16'!D9)</f>
      </c>
      <c r="B34" s="538"/>
      <c r="C34" s="538"/>
      <c r="D34" s="538"/>
      <c r="E34" s="52" t="s">
        <v>489</v>
      </c>
      <c r="F34" s="53"/>
      <c r="G34" s="538">
        <f>T('16'!D10)</f>
      </c>
      <c r="H34" s="538"/>
      <c r="I34" s="48"/>
      <c r="J34" s="538">
        <f>T('16'!D11)</f>
      </c>
      <c r="K34" s="538"/>
      <c r="L34" s="538"/>
      <c r="M34" s="538"/>
      <c r="N34" s="52" t="s">
        <v>489</v>
      </c>
      <c r="O34" s="53"/>
      <c r="P34" s="538">
        <f>T('16'!D12)</f>
      </c>
      <c r="Q34" s="538"/>
    </row>
    <row r="35" spans="1:17" ht="21" customHeight="1">
      <c r="A35" s="48" t="s">
        <v>170</v>
      </c>
      <c r="B35" s="48"/>
      <c r="C35" s="48"/>
      <c r="D35" s="48"/>
      <c r="E35" s="48"/>
      <c r="F35" s="48"/>
      <c r="G35" s="48" t="s">
        <v>170</v>
      </c>
      <c r="H35" s="48"/>
      <c r="I35" s="48"/>
      <c r="J35" s="48" t="s">
        <v>170</v>
      </c>
      <c r="K35" s="48"/>
      <c r="L35" s="48"/>
      <c r="M35" s="48"/>
      <c r="N35" s="48"/>
      <c r="O35" s="48"/>
      <c r="P35" s="48" t="s">
        <v>170</v>
      </c>
      <c r="Q35" s="48"/>
    </row>
    <row r="36" spans="1:17" ht="2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</row>
    <row r="37" spans="1:17" ht="21" customHeight="1">
      <c r="A37" s="538">
        <f>T('16'!E9)</f>
      </c>
      <c r="B37" s="538"/>
      <c r="C37" s="538"/>
      <c r="D37" s="538"/>
      <c r="E37" s="48"/>
      <c r="F37" s="48"/>
      <c r="G37" s="538">
        <f>T('16'!E10)</f>
      </c>
      <c r="H37" s="538"/>
      <c r="I37" s="48"/>
      <c r="J37" s="538">
        <f>T('16'!E11)</f>
      </c>
      <c r="K37" s="538"/>
      <c r="L37" s="538"/>
      <c r="M37" s="538"/>
      <c r="N37" s="48"/>
      <c r="O37" s="48"/>
      <c r="P37" s="538">
        <f>T('16'!E12)</f>
      </c>
      <c r="Q37" s="538"/>
    </row>
    <row r="38" spans="1:17" ht="21" customHeight="1">
      <c r="A38" s="48" t="s">
        <v>171</v>
      </c>
      <c r="B38" s="48"/>
      <c r="C38" s="48"/>
      <c r="D38" s="48"/>
      <c r="E38" s="48"/>
      <c r="F38" s="48"/>
      <c r="G38" s="48" t="s">
        <v>171</v>
      </c>
      <c r="H38" s="48"/>
      <c r="I38" s="48"/>
      <c r="J38" s="48" t="s">
        <v>171</v>
      </c>
      <c r="K38" s="48"/>
      <c r="L38" s="48"/>
      <c r="M38" s="48"/>
      <c r="N38" s="48"/>
      <c r="O38" s="48"/>
      <c r="P38" s="48" t="s">
        <v>171</v>
      </c>
      <c r="Q38" s="48"/>
    </row>
    <row r="39" spans="1:17" ht="21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1:17" ht="21" customHeight="1">
      <c r="A40" s="48" t="s">
        <v>490</v>
      </c>
      <c r="B40" s="50"/>
      <c r="C40" s="53" t="s">
        <v>491</v>
      </c>
      <c r="D40" s="50"/>
      <c r="E40" s="48"/>
      <c r="F40" s="48"/>
      <c r="G40" s="48"/>
      <c r="H40" s="48"/>
      <c r="I40" s="48"/>
      <c r="J40" s="48" t="s">
        <v>490</v>
      </c>
      <c r="K40" s="50"/>
      <c r="L40" s="53" t="s">
        <v>491</v>
      </c>
      <c r="M40" s="50"/>
      <c r="N40" s="48"/>
      <c r="O40" s="48"/>
      <c r="P40" s="48"/>
      <c r="Q40" s="48"/>
    </row>
    <row r="41" spans="1:17" ht="21" customHeight="1">
      <c r="A41" s="48" t="s">
        <v>492</v>
      </c>
      <c r="B41" s="54"/>
      <c r="C41" s="53" t="s">
        <v>491</v>
      </c>
      <c r="D41" s="54"/>
      <c r="E41" s="48"/>
      <c r="F41" s="48"/>
      <c r="G41" s="538"/>
      <c r="H41" s="538"/>
      <c r="I41" s="48"/>
      <c r="J41" s="48" t="s">
        <v>492</v>
      </c>
      <c r="K41" s="54"/>
      <c r="L41" s="53" t="s">
        <v>491</v>
      </c>
      <c r="M41" s="54"/>
      <c r="N41" s="48"/>
      <c r="O41" s="48"/>
      <c r="P41" s="538"/>
      <c r="Q41" s="538"/>
    </row>
    <row r="42" spans="1:17" ht="21" customHeight="1">
      <c r="A42" s="48" t="s">
        <v>493</v>
      </c>
      <c r="B42" s="54"/>
      <c r="C42" s="53" t="s">
        <v>491</v>
      </c>
      <c r="D42" s="54"/>
      <c r="E42" s="48"/>
      <c r="F42" s="48"/>
      <c r="G42" s="48" t="s">
        <v>261</v>
      </c>
      <c r="H42" s="48"/>
      <c r="I42" s="48"/>
      <c r="J42" s="48" t="s">
        <v>493</v>
      </c>
      <c r="K42" s="54"/>
      <c r="L42" s="53" t="s">
        <v>491</v>
      </c>
      <c r="M42" s="54"/>
      <c r="N42" s="48"/>
      <c r="O42" s="48"/>
      <c r="P42" s="48" t="s">
        <v>261</v>
      </c>
      <c r="Q42" s="48"/>
    </row>
    <row r="43" spans="1:17" ht="21" customHeight="1">
      <c r="A43" s="48" t="s">
        <v>262</v>
      </c>
      <c r="B43" s="54"/>
      <c r="C43" s="53" t="s">
        <v>491</v>
      </c>
      <c r="D43" s="54"/>
      <c r="E43" s="48"/>
      <c r="F43" s="48"/>
      <c r="G43" s="48"/>
      <c r="H43" s="48"/>
      <c r="I43" s="48"/>
      <c r="J43" s="48" t="s">
        <v>262</v>
      </c>
      <c r="K43" s="54"/>
      <c r="L43" s="53" t="s">
        <v>491</v>
      </c>
      <c r="M43" s="54"/>
      <c r="N43" s="48"/>
      <c r="O43" s="48"/>
      <c r="P43" s="48"/>
      <c r="Q43" s="48"/>
    </row>
    <row r="44" spans="1:17" ht="21" customHeight="1">
      <c r="A44" s="48" t="s">
        <v>263</v>
      </c>
      <c r="B44" s="54"/>
      <c r="C44" s="53" t="s">
        <v>491</v>
      </c>
      <c r="D44" s="54"/>
      <c r="E44" s="48"/>
      <c r="F44" s="48"/>
      <c r="G44" s="538"/>
      <c r="H44" s="538"/>
      <c r="I44" s="48"/>
      <c r="J44" s="48" t="s">
        <v>263</v>
      </c>
      <c r="K44" s="54"/>
      <c r="L44" s="53" t="s">
        <v>491</v>
      </c>
      <c r="M44" s="54"/>
      <c r="N44" s="48"/>
      <c r="O44" s="48"/>
      <c r="P44" s="538"/>
      <c r="Q44" s="538"/>
    </row>
    <row r="45" spans="1:17" ht="21" customHeight="1">
      <c r="A45" s="48" t="s">
        <v>264</v>
      </c>
      <c r="B45" s="54"/>
      <c r="C45" s="53" t="s">
        <v>491</v>
      </c>
      <c r="D45" s="54"/>
      <c r="E45" s="48"/>
      <c r="F45" s="48"/>
      <c r="G45" s="48" t="s">
        <v>375</v>
      </c>
      <c r="H45" s="48"/>
      <c r="I45" s="48"/>
      <c r="J45" s="48" t="s">
        <v>264</v>
      </c>
      <c r="K45" s="54"/>
      <c r="L45" s="53" t="s">
        <v>491</v>
      </c>
      <c r="M45" s="54"/>
      <c r="N45" s="48"/>
      <c r="O45" s="48"/>
      <c r="P45" s="48" t="s">
        <v>375</v>
      </c>
      <c r="Q45" s="48"/>
    </row>
    <row r="46" spans="1:17" ht="21" customHeight="1">
      <c r="A46" s="48" t="s">
        <v>376</v>
      </c>
      <c r="B46" s="54"/>
      <c r="C46" s="53" t="s">
        <v>491</v>
      </c>
      <c r="D46" s="54"/>
      <c r="E46" s="48"/>
      <c r="F46" s="48"/>
      <c r="G46" s="48"/>
      <c r="H46" s="48"/>
      <c r="I46" s="48"/>
      <c r="J46" s="48" t="s">
        <v>376</v>
      </c>
      <c r="K46" s="54"/>
      <c r="L46" s="53" t="s">
        <v>491</v>
      </c>
      <c r="M46" s="54"/>
      <c r="N46" s="48"/>
      <c r="O46" s="48"/>
      <c r="P46" s="48"/>
      <c r="Q46" s="48"/>
    </row>
    <row r="47" spans="1:17" ht="21" customHeight="1">
      <c r="A47" s="48" t="s">
        <v>377</v>
      </c>
      <c r="B47" s="54"/>
      <c r="C47" s="53" t="s">
        <v>491</v>
      </c>
      <c r="D47" s="54"/>
      <c r="E47" s="48"/>
      <c r="F47" s="48"/>
      <c r="G47" s="538"/>
      <c r="H47" s="538"/>
      <c r="I47" s="48"/>
      <c r="J47" s="48" t="s">
        <v>377</v>
      </c>
      <c r="K47" s="54"/>
      <c r="L47" s="53" t="s">
        <v>491</v>
      </c>
      <c r="M47" s="54"/>
      <c r="N47" s="48"/>
      <c r="O47" s="48"/>
      <c r="P47" s="538"/>
      <c r="Q47" s="538"/>
    </row>
    <row r="48" spans="1:17" ht="21" customHeight="1">
      <c r="A48" s="48" t="s">
        <v>378</v>
      </c>
      <c r="B48" s="54"/>
      <c r="C48" s="53" t="s">
        <v>491</v>
      </c>
      <c r="D48" s="54"/>
      <c r="E48" s="48"/>
      <c r="F48" s="48"/>
      <c r="G48" s="48" t="s">
        <v>379</v>
      </c>
      <c r="H48" s="48"/>
      <c r="I48" s="48"/>
      <c r="J48" s="48" t="s">
        <v>378</v>
      </c>
      <c r="K48" s="54"/>
      <c r="L48" s="53" t="s">
        <v>491</v>
      </c>
      <c r="M48" s="54"/>
      <c r="N48" s="48"/>
      <c r="O48" s="48"/>
      <c r="P48" s="48" t="s">
        <v>379</v>
      </c>
      <c r="Q48" s="48"/>
    </row>
    <row r="49" spans="1:17" ht="21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17" ht="21" customHeight="1">
      <c r="A50" s="55"/>
      <c r="B50" s="55"/>
      <c r="C50" s="55"/>
      <c r="D50" s="55"/>
      <c r="E50" s="55"/>
      <c r="F50" s="55"/>
      <c r="G50" s="55"/>
      <c r="H50" s="55"/>
      <c r="I50" s="48"/>
      <c r="J50" s="55"/>
      <c r="K50" s="55"/>
      <c r="L50" s="55"/>
      <c r="M50" s="55"/>
      <c r="N50" s="55"/>
      <c r="O50" s="55"/>
      <c r="P50" s="55"/>
      <c r="Q50" s="55"/>
    </row>
    <row r="51" spans="1:17" ht="21" customHeight="1">
      <c r="A51" s="1" t="s">
        <v>293</v>
      </c>
      <c r="B51" s="48"/>
      <c r="C51" s="48"/>
      <c r="D51" s="48"/>
      <c r="E51" s="48"/>
      <c r="F51" s="48"/>
      <c r="G51" s="48"/>
      <c r="H51" s="48"/>
      <c r="I51" s="48"/>
      <c r="J51" s="1" t="s">
        <v>293</v>
      </c>
      <c r="K51" s="48"/>
      <c r="L51" s="48"/>
      <c r="M51" s="48"/>
      <c r="N51" s="48"/>
      <c r="O51" s="48"/>
      <c r="P51" s="48"/>
      <c r="Q51" s="48"/>
    </row>
    <row r="52" spans="1:17" ht="21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</row>
    <row r="53" spans="1:17" ht="21" customHeight="1">
      <c r="A53" s="48" t="s">
        <v>294</v>
      </c>
      <c r="B53" s="48"/>
      <c r="C53" s="541"/>
      <c r="D53" s="543"/>
      <c r="E53" s="543"/>
      <c r="F53" s="48"/>
      <c r="G53" s="48"/>
      <c r="H53" s="48"/>
      <c r="I53" s="48"/>
      <c r="J53" s="48" t="s">
        <v>294</v>
      </c>
      <c r="K53" s="48"/>
      <c r="L53" s="541"/>
      <c r="M53" s="543"/>
      <c r="N53" s="543"/>
      <c r="O53" s="48"/>
      <c r="P53" s="48"/>
      <c r="Q53" s="48"/>
    </row>
    <row r="54" spans="1:17" ht="21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21" customHeight="1">
      <c r="A55" s="48" t="s">
        <v>295</v>
      </c>
      <c r="B55" s="48"/>
      <c r="C55" s="538" t="str">
        <f>T('[2]Nimet'!C1)</f>
        <v>Acon GP</v>
      </c>
      <c r="D55" s="538"/>
      <c r="E55" s="538"/>
      <c r="F55" s="538"/>
      <c r="G55" s="538"/>
      <c r="H55" s="48"/>
      <c r="I55" s="48"/>
      <c r="J55" s="48" t="s">
        <v>295</v>
      </c>
      <c r="K55" s="48"/>
      <c r="L55" s="538" t="str">
        <f>T('[2]Nimet'!C1)</f>
        <v>Acon GP</v>
      </c>
      <c r="M55" s="538"/>
      <c r="N55" s="538"/>
      <c r="O55" s="538"/>
      <c r="P55" s="538"/>
      <c r="Q55" s="48"/>
    </row>
    <row r="56" spans="1:17" ht="21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</row>
    <row r="57" spans="1:17" ht="21" customHeight="1">
      <c r="A57" s="48" t="s">
        <v>487</v>
      </c>
      <c r="B57" s="48"/>
      <c r="C57" s="538" t="str">
        <f>T('16'!E2:F2)</f>
        <v>MJ-17</v>
      </c>
      <c r="D57" s="538"/>
      <c r="E57" s="236" t="s">
        <v>488</v>
      </c>
      <c r="F57" s="48"/>
      <c r="G57" s="50"/>
      <c r="H57" s="48"/>
      <c r="I57" s="48"/>
      <c r="J57" s="48" t="s">
        <v>487</v>
      </c>
      <c r="K57" s="48"/>
      <c r="L57" s="538" t="str">
        <f>T('16'!E2:F2)</f>
        <v>MJ-17</v>
      </c>
      <c r="M57" s="538"/>
      <c r="N57" s="236" t="s">
        <v>488</v>
      </c>
      <c r="O57" s="48"/>
      <c r="P57" s="51"/>
      <c r="Q57" s="48"/>
    </row>
    <row r="58" spans="1:17" ht="21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</row>
    <row r="59" spans="1:17" ht="21" customHeight="1">
      <c r="A59" s="538">
        <f>T('16'!D14)</f>
      </c>
      <c r="B59" s="538"/>
      <c r="C59" s="538"/>
      <c r="D59" s="538"/>
      <c r="E59" s="52" t="s">
        <v>489</v>
      </c>
      <c r="F59" s="53"/>
      <c r="G59" s="538">
        <f>T('16'!D15)</f>
      </c>
      <c r="H59" s="538"/>
      <c r="I59" s="48"/>
      <c r="J59" s="538">
        <f>T('16'!D16)</f>
      </c>
      <c r="K59" s="538"/>
      <c r="L59" s="538"/>
      <c r="M59" s="538"/>
      <c r="N59" s="52" t="s">
        <v>489</v>
      </c>
      <c r="O59" s="53"/>
      <c r="P59" s="538">
        <f>T('16'!D17)</f>
      </c>
      <c r="Q59" s="538"/>
    </row>
    <row r="60" spans="1:17" ht="21" customHeight="1">
      <c r="A60" s="48" t="s">
        <v>170</v>
      </c>
      <c r="B60" s="48"/>
      <c r="C60" s="48"/>
      <c r="D60" s="48"/>
      <c r="E60" s="48"/>
      <c r="F60" s="48"/>
      <c r="G60" s="48" t="s">
        <v>170</v>
      </c>
      <c r="H60" s="48"/>
      <c r="I60" s="48"/>
      <c r="J60" s="48" t="s">
        <v>170</v>
      </c>
      <c r="K60" s="48"/>
      <c r="L60" s="48"/>
      <c r="M60" s="48"/>
      <c r="N60" s="48"/>
      <c r="O60" s="48"/>
      <c r="P60" s="48" t="s">
        <v>170</v>
      </c>
      <c r="Q60" s="48"/>
    </row>
    <row r="61" spans="1:17" ht="21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</row>
    <row r="62" spans="1:17" ht="21" customHeight="1">
      <c r="A62" s="538">
        <f>T('16'!E14)</f>
      </c>
      <c r="B62" s="538"/>
      <c r="C62" s="538"/>
      <c r="D62" s="538"/>
      <c r="E62" s="48"/>
      <c r="F62" s="48"/>
      <c r="G62" s="538">
        <f>T('16'!E15)</f>
      </c>
      <c r="H62" s="538"/>
      <c r="I62" s="48"/>
      <c r="J62" s="538">
        <f>T('16'!E16)</f>
      </c>
      <c r="K62" s="538"/>
      <c r="L62" s="538"/>
      <c r="M62" s="538"/>
      <c r="N62" s="48"/>
      <c r="O62" s="48"/>
      <c r="P62" s="538">
        <f>T('16'!E17)</f>
      </c>
      <c r="Q62" s="538"/>
    </row>
    <row r="63" spans="1:17" ht="21" customHeight="1">
      <c r="A63" s="48" t="s">
        <v>171</v>
      </c>
      <c r="B63" s="48"/>
      <c r="C63" s="48"/>
      <c r="D63" s="48"/>
      <c r="E63" s="48"/>
      <c r="F63" s="48"/>
      <c r="G63" s="48" t="s">
        <v>171</v>
      </c>
      <c r="H63" s="48"/>
      <c r="I63" s="48"/>
      <c r="J63" s="48" t="s">
        <v>171</v>
      </c>
      <c r="K63" s="48"/>
      <c r="L63" s="48"/>
      <c r="M63" s="48"/>
      <c r="N63" s="48"/>
      <c r="O63" s="48"/>
      <c r="P63" s="48" t="s">
        <v>171</v>
      </c>
      <c r="Q63" s="48"/>
    </row>
    <row r="64" spans="1:17" ht="21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</row>
    <row r="65" spans="1:17" ht="21" customHeight="1">
      <c r="A65" s="48" t="s">
        <v>490</v>
      </c>
      <c r="B65" s="50"/>
      <c r="C65" s="53" t="s">
        <v>491</v>
      </c>
      <c r="D65" s="50"/>
      <c r="E65" s="48"/>
      <c r="F65" s="48"/>
      <c r="G65" s="48"/>
      <c r="H65" s="48"/>
      <c r="I65" s="48"/>
      <c r="J65" s="48" t="s">
        <v>490</v>
      </c>
      <c r="K65" s="50"/>
      <c r="L65" s="53" t="s">
        <v>491</v>
      </c>
      <c r="M65" s="50"/>
      <c r="N65" s="48"/>
      <c r="O65" s="48"/>
      <c r="P65" s="48"/>
      <c r="Q65" s="48"/>
    </row>
    <row r="66" spans="1:17" ht="21" customHeight="1">
      <c r="A66" s="48" t="s">
        <v>492</v>
      </c>
      <c r="B66" s="54"/>
      <c r="C66" s="53" t="s">
        <v>491</v>
      </c>
      <c r="D66" s="54"/>
      <c r="E66" s="48"/>
      <c r="F66" s="48"/>
      <c r="G66" s="538"/>
      <c r="H66" s="538"/>
      <c r="I66" s="48"/>
      <c r="J66" s="48" t="s">
        <v>492</v>
      </c>
      <c r="K66" s="54"/>
      <c r="L66" s="53" t="s">
        <v>491</v>
      </c>
      <c r="M66" s="54"/>
      <c r="N66" s="48"/>
      <c r="O66" s="48"/>
      <c r="P66" s="538"/>
      <c r="Q66" s="538"/>
    </row>
    <row r="67" spans="1:17" ht="21" customHeight="1">
      <c r="A67" s="48" t="s">
        <v>493</v>
      </c>
      <c r="B67" s="54"/>
      <c r="C67" s="53" t="s">
        <v>491</v>
      </c>
      <c r="D67" s="54"/>
      <c r="E67" s="48"/>
      <c r="F67" s="48"/>
      <c r="G67" s="48" t="s">
        <v>261</v>
      </c>
      <c r="H67" s="48"/>
      <c r="I67" s="48"/>
      <c r="J67" s="48" t="s">
        <v>493</v>
      </c>
      <c r="K67" s="54"/>
      <c r="L67" s="53" t="s">
        <v>491</v>
      </c>
      <c r="M67" s="54"/>
      <c r="N67" s="48"/>
      <c r="O67" s="48"/>
      <c r="P67" s="48" t="s">
        <v>261</v>
      </c>
      <c r="Q67" s="48"/>
    </row>
    <row r="68" spans="1:17" ht="21" customHeight="1">
      <c r="A68" s="48" t="s">
        <v>262</v>
      </c>
      <c r="B68" s="54"/>
      <c r="C68" s="53" t="s">
        <v>491</v>
      </c>
      <c r="D68" s="54"/>
      <c r="E68" s="48"/>
      <c r="F68" s="48"/>
      <c r="G68" s="48"/>
      <c r="H68" s="48"/>
      <c r="I68" s="48"/>
      <c r="J68" s="48" t="s">
        <v>262</v>
      </c>
      <c r="K68" s="54"/>
      <c r="L68" s="53" t="s">
        <v>491</v>
      </c>
      <c r="M68" s="54"/>
      <c r="N68" s="48"/>
      <c r="O68" s="48"/>
      <c r="P68" s="48"/>
      <c r="Q68" s="48"/>
    </row>
    <row r="69" spans="1:17" ht="21" customHeight="1">
      <c r="A69" s="48" t="s">
        <v>263</v>
      </c>
      <c r="B69" s="54"/>
      <c r="C69" s="53" t="s">
        <v>491</v>
      </c>
      <c r="D69" s="54"/>
      <c r="E69" s="48"/>
      <c r="F69" s="48"/>
      <c r="G69" s="538"/>
      <c r="H69" s="538"/>
      <c r="I69" s="48"/>
      <c r="J69" s="48" t="s">
        <v>263</v>
      </c>
      <c r="K69" s="54"/>
      <c r="L69" s="53" t="s">
        <v>491</v>
      </c>
      <c r="M69" s="54"/>
      <c r="N69" s="48"/>
      <c r="O69" s="48"/>
      <c r="P69" s="538"/>
      <c r="Q69" s="538"/>
    </row>
    <row r="70" spans="1:17" ht="21" customHeight="1">
      <c r="A70" s="48" t="s">
        <v>264</v>
      </c>
      <c r="B70" s="54"/>
      <c r="C70" s="53" t="s">
        <v>491</v>
      </c>
      <c r="D70" s="54"/>
      <c r="E70" s="48"/>
      <c r="F70" s="48"/>
      <c r="G70" s="48" t="s">
        <v>375</v>
      </c>
      <c r="H70" s="48"/>
      <c r="I70" s="48"/>
      <c r="J70" s="48" t="s">
        <v>264</v>
      </c>
      <c r="K70" s="54"/>
      <c r="L70" s="53" t="s">
        <v>491</v>
      </c>
      <c r="M70" s="54"/>
      <c r="N70" s="48"/>
      <c r="O70" s="48"/>
      <c r="P70" s="48" t="s">
        <v>375</v>
      </c>
      <c r="Q70" s="48"/>
    </row>
    <row r="71" spans="1:17" ht="21" customHeight="1">
      <c r="A71" s="48" t="s">
        <v>376</v>
      </c>
      <c r="B71" s="54"/>
      <c r="C71" s="53" t="s">
        <v>491</v>
      </c>
      <c r="D71" s="54"/>
      <c r="E71" s="48"/>
      <c r="F71" s="48"/>
      <c r="G71" s="48"/>
      <c r="H71" s="48"/>
      <c r="I71" s="48"/>
      <c r="J71" s="48" t="s">
        <v>376</v>
      </c>
      <c r="K71" s="54"/>
      <c r="L71" s="53" t="s">
        <v>491</v>
      </c>
      <c r="M71" s="54"/>
      <c r="N71" s="48"/>
      <c r="O71" s="48"/>
      <c r="P71" s="48"/>
      <c r="Q71" s="48"/>
    </row>
    <row r="72" spans="1:17" ht="21" customHeight="1">
      <c r="A72" s="48" t="s">
        <v>377</v>
      </c>
      <c r="B72" s="54"/>
      <c r="C72" s="53" t="s">
        <v>491</v>
      </c>
      <c r="D72" s="54"/>
      <c r="E72" s="48"/>
      <c r="F72" s="48"/>
      <c r="G72" s="538"/>
      <c r="H72" s="538"/>
      <c r="I72" s="48"/>
      <c r="J72" s="48" t="s">
        <v>377</v>
      </c>
      <c r="K72" s="54"/>
      <c r="L72" s="53" t="s">
        <v>491</v>
      </c>
      <c r="M72" s="54"/>
      <c r="N72" s="48"/>
      <c r="O72" s="48"/>
      <c r="P72" s="538"/>
      <c r="Q72" s="538"/>
    </row>
    <row r="73" spans="1:17" ht="21" customHeight="1">
      <c r="A73" s="48" t="s">
        <v>378</v>
      </c>
      <c r="B73" s="54"/>
      <c r="C73" s="53" t="s">
        <v>491</v>
      </c>
      <c r="D73" s="54"/>
      <c r="E73" s="48"/>
      <c r="F73" s="48"/>
      <c r="G73" s="48" t="s">
        <v>379</v>
      </c>
      <c r="H73" s="48"/>
      <c r="I73" s="48"/>
      <c r="J73" s="48" t="s">
        <v>378</v>
      </c>
      <c r="K73" s="54"/>
      <c r="L73" s="53" t="s">
        <v>491</v>
      </c>
      <c r="M73" s="54"/>
      <c r="N73" s="48"/>
      <c r="O73" s="48"/>
      <c r="P73" s="48" t="s">
        <v>379</v>
      </c>
      <c r="Q73" s="48"/>
    </row>
    <row r="74" spans="1:17" ht="21" customHeight="1">
      <c r="A74" s="48"/>
      <c r="B74" s="48"/>
      <c r="C74" s="53"/>
      <c r="D74" s="48"/>
      <c r="E74" s="48"/>
      <c r="F74" s="48"/>
      <c r="G74" s="48"/>
      <c r="H74" s="48"/>
      <c r="I74" s="48"/>
      <c r="J74" s="48"/>
      <c r="K74" s="48"/>
      <c r="L74" s="53"/>
      <c r="M74" s="48"/>
      <c r="N74" s="48"/>
      <c r="O74" s="48"/>
      <c r="P74" s="48"/>
      <c r="Q74" s="48"/>
    </row>
    <row r="75" spans="1:17" ht="21" customHeight="1">
      <c r="A75" s="55"/>
      <c r="B75" s="55"/>
      <c r="C75" s="55"/>
      <c r="D75" s="55"/>
      <c r="E75" s="55"/>
      <c r="F75" s="55"/>
      <c r="G75" s="55"/>
      <c r="H75" s="55"/>
      <c r="I75" s="48"/>
      <c r="J75" s="55"/>
      <c r="K75" s="55"/>
      <c r="L75" s="55"/>
      <c r="M75" s="55"/>
      <c r="N75" s="55"/>
      <c r="O75" s="55"/>
      <c r="P75" s="55"/>
      <c r="Q75" s="55"/>
    </row>
    <row r="76" spans="1:17" ht="21" customHeight="1">
      <c r="A76" s="1" t="s">
        <v>293</v>
      </c>
      <c r="B76" s="48"/>
      <c r="C76" s="48"/>
      <c r="D76" s="48"/>
      <c r="E76" s="48"/>
      <c r="F76" s="48"/>
      <c r="G76" s="48"/>
      <c r="H76" s="48"/>
      <c r="I76" s="48"/>
      <c r="J76" s="1" t="s">
        <v>293</v>
      </c>
      <c r="K76" s="48"/>
      <c r="L76" s="48"/>
      <c r="M76" s="48"/>
      <c r="N76" s="48"/>
      <c r="O76" s="48"/>
      <c r="P76" s="48"/>
      <c r="Q76" s="48"/>
    </row>
    <row r="77" spans="1:17" ht="21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</row>
    <row r="78" spans="1:17" ht="21" customHeight="1">
      <c r="A78" s="48" t="s">
        <v>294</v>
      </c>
      <c r="B78" s="48"/>
      <c r="C78" s="541"/>
      <c r="D78" s="543"/>
      <c r="E78" s="543"/>
      <c r="F78" s="48"/>
      <c r="G78" s="48"/>
      <c r="H78" s="48"/>
      <c r="I78" s="48"/>
      <c r="J78" s="48" t="s">
        <v>294</v>
      </c>
      <c r="K78" s="48"/>
      <c r="L78" s="541"/>
      <c r="M78" s="543"/>
      <c r="N78" s="543"/>
      <c r="O78" s="48"/>
      <c r="P78" s="48"/>
      <c r="Q78" s="48"/>
    </row>
    <row r="79" spans="1:17" ht="21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</row>
    <row r="80" spans="1:17" ht="21" customHeight="1">
      <c r="A80" s="48" t="s">
        <v>295</v>
      </c>
      <c r="B80" s="48"/>
      <c r="C80" s="538" t="str">
        <f>T('[2]Nimet'!C1)</f>
        <v>Acon GP</v>
      </c>
      <c r="D80" s="538"/>
      <c r="E80" s="538"/>
      <c r="F80" s="538"/>
      <c r="G80" s="538"/>
      <c r="H80" s="48"/>
      <c r="I80" s="48"/>
      <c r="J80" s="48" t="s">
        <v>295</v>
      </c>
      <c r="K80" s="48"/>
      <c r="L80" s="538" t="str">
        <f>T('[2]Nimet'!C1)</f>
        <v>Acon GP</v>
      </c>
      <c r="M80" s="538"/>
      <c r="N80" s="538"/>
      <c r="O80" s="538"/>
      <c r="P80" s="538"/>
      <c r="Q80" s="48"/>
    </row>
    <row r="81" spans="1:17" ht="21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</row>
    <row r="82" spans="1:17" ht="21" customHeight="1">
      <c r="A82" s="48" t="s">
        <v>487</v>
      </c>
      <c r="B82" s="48"/>
      <c r="C82" s="538" t="str">
        <f>T('16'!E2:F2)</f>
        <v>MJ-17</v>
      </c>
      <c r="D82" s="538"/>
      <c r="E82" s="236" t="s">
        <v>488</v>
      </c>
      <c r="F82" s="48"/>
      <c r="G82" s="50"/>
      <c r="H82" s="48"/>
      <c r="I82" s="48"/>
      <c r="J82" s="48" t="s">
        <v>487</v>
      </c>
      <c r="K82" s="48"/>
      <c r="L82" s="538" t="str">
        <f>T('16'!E2:F2)</f>
        <v>MJ-17</v>
      </c>
      <c r="M82" s="538"/>
      <c r="N82" s="236" t="s">
        <v>488</v>
      </c>
      <c r="O82" s="48"/>
      <c r="P82" s="51"/>
      <c r="Q82" s="48"/>
    </row>
    <row r="83" spans="1:17" ht="21" customHeight="1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</row>
    <row r="84" spans="1:17" ht="21" customHeight="1">
      <c r="A84" s="538">
        <f>T('16'!D18)</f>
      </c>
      <c r="B84" s="538"/>
      <c r="C84" s="538"/>
      <c r="D84" s="538"/>
      <c r="E84" s="52" t="s">
        <v>489</v>
      </c>
      <c r="F84" s="53"/>
      <c r="G84" s="538">
        <f>T('16'!D19)</f>
      </c>
      <c r="H84" s="538"/>
      <c r="I84" s="48"/>
      <c r="J84" s="538">
        <f>T('16'!D20)</f>
      </c>
      <c r="K84" s="538"/>
      <c r="L84" s="538"/>
      <c r="M84" s="538"/>
      <c r="N84" s="52" t="s">
        <v>489</v>
      </c>
      <c r="O84" s="53"/>
      <c r="P84" s="538">
        <f>T('16'!D21)</f>
      </c>
      <c r="Q84" s="538"/>
    </row>
    <row r="85" spans="1:17" ht="21" customHeight="1">
      <c r="A85" s="48" t="s">
        <v>170</v>
      </c>
      <c r="B85" s="48"/>
      <c r="C85" s="48"/>
      <c r="D85" s="48"/>
      <c r="E85" s="48"/>
      <c r="F85" s="48"/>
      <c r="G85" s="48" t="s">
        <v>170</v>
      </c>
      <c r="H85" s="48"/>
      <c r="I85" s="48"/>
      <c r="J85" s="48" t="s">
        <v>170</v>
      </c>
      <c r="K85" s="48"/>
      <c r="L85" s="48"/>
      <c r="M85" s="48"/>
      <c r="N85" s="48"/>
      <c r="O85" s="48"/>
      <c r="P85" s="48" t="s">
        <v>170</v>
      </c>
      <c r="Q85" s="48"/>
    </row>
    <row r="86" spans="1:17" ht="21" customHeight="1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</row>
    <row r="87" spans="1:17" ht="21" customHeight="1">
      <c r="A87" s="538">
        <f>T('16'!E18)</f>
      </c>
      <c r="B87" s="538"/>
      <c r="C87" s="538"/>
      <c r="D87" s="538"/>
      <c r="E87" s="48"/>
      <c r="F87" s="48"/>
      <c r="G87" s="538">
        <f>T('16'!E19)</f>
      </c>
      <c r="H87" s="538"/>
      <c r="I87" s="48"/>
      <c r="J87" s="538">
        <f>T('16'!E20)</f>
      </c>
      <c r="K87" s="538"/>
      <c r="L87" s="538"/>
      <c r="M87" s="538"/>
      <c r="N87" s="48"/>
      <c r="O87" s="48"/>
      <c r="P87" s="538">
        <f>T('16'!E21)</f>
      </c>
      <c r="Q87" s="538"/>
    </row>
    <row r="88" spans="1:17" ht="21" customHeight="1">
      <c r="A88" s="48" t="s">
        <v>171</v>
      </c>
      <c r="B88" s="48"/>
      <c r="C88" s="48"/>
      <c r="D88" s="48"/>
      <c r="E88" s="48"/>
      <c r="F88" s="48"/>
      <c r="G88" s="48" t="s">
        <v>171</v>
      </c>
      <c r="H88" s="48"/>
      <c r="I88" s="48"/>
      <c r="J88" s="48" t="s">
        <v>171</v>
      </c>
      <c r="K88" s="48"/>
      <c r="L88" s="48"/>
      <c r="M88" s="48"/>
      <c r="N88" s="48"/>
      <c r="O88" s="48"/>
      <c r="P88" s="48" t="s">
        <v>171</v>
      </c>
      <c r="Q88" s="48"/>
    </row>
    <row r="89" spans="1:17" ht="21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</row>
    <row r="90" spans="1:17" ht="21" customHeight="1">
      <c r="A90" s="48" t="s">
        <v>490</v>
      </c>
      <c r="B90" s="50"/>
      <c r="C90" s="53" t="s">
        <v>491</v>
      </c>
      <c r="D90" s="50"/>
      <c r="E90" s="48"/>
      <c r="F90" s="48"/>
      <c r="G90" s="48"/>
      <c r="H90" s="48"/>
      <c r="I90" s="48"/>
      <c r="J90" s="48" t="s">
        <v>490</v>
      </c>
      <c r="K90" s="50"/>
      <c r="L90" s="53" t="s">
        <v>491</v>
      </c>
      <c r="M90" s="50"/>
      <c r="N90" s="48"/>
      <c r="O90" s="48"/>
      <c r="P90" s="48"/>
      <c r="Q90" s="48"/>
    </row>
    <row r="91" spans="1:17" ht="21" customHeight="1">
      <c r="A91" s="48" t="s">
        <v>492</v>
      </c>
      <c r="B91" s="54"/>
      <c r="C91" s="53" t="s">
        <v>491</v>
      </c>
      <c r="D91" s="54"/>
      <c r="E91" s="48"/>
      <c r="F91" s="48"/>
      <c r="G91" s="538"/>
      <c r="H91" s="538"/>
      <c r="I91" s="48"/>
      <c r="J91" s="48" t="s">
        <v>492</v>
      </c>
      <c r="K91" s="54"/>
      <c r="L91" s="53" t="s">
        <v>491</v>
      </c>
      <c r="M91" s="54"/>
      <c r="N91" s="48"/>
      <c r="O91" s="48"/>
      <c r="P91" s="538"/>
      <c r="Q91" s="538"/>
    </row>
    <row r="92" spans="1:17" ht="21" customHeight="1">
      <c r="A92" s="48" t="s">
        <v>493</v>
      </c>
      <c r="B92" s="54"/>
      <c r="C92" s="53" t="s">
        <v>491</v>
      </c>
      <c r="D92" s="54"/>
      <c r="E92" s="48"/>
      <c r="F92" s="48"/>
      <c r="G92" s="48" t="s">
        <v>261</v>
      </c>
      <c r="H92" s="48"/>
      <c r="I92" s="48"/>
      <c r="J92" s="48" t="s">
        <v>493</v>
      </c>
      <c r="K92" s="54"/>
      <c r="L92" s="53" t="s">
        <v>491</v>
      </c>
      <c r="M92" s="54"/>
      <c r="N92" s="48"/>
      <c r="O92" s="48"/>
      <c r="P92" s="48" t="s">
        <v>261</v>
      </c>
      <c r="Q92" s="48"/>
    </row>
    <row r="93" spans="1:17" ht="21" customHeight="1">
      <c r="A93" s="48" t="s">
        <v>262</v>
      </c>
      <c r="B93" s="54"/>
      <c r="C93" s="53" t="s">
        <v>491</v>
      </c>
      <c r="D93" s="54"/>
      <c r="E93" s="48"/>
      <c r="F93" s="48"/>
      <c r="G93" s="48"/>
      <c r="H93" s="48"/>
      <c r="I93" s="48"/>
      <c r="J93" s="48" t="s">
        <v>262</v>
      </c>
      <c r="K93" s="54"/>
      <c r="L93" s="53" t="s">
        <v>491</v>
      </c>
      <c r="M93" s="54"/>
      <c r="N93" s="48"/>
      <c r="O93" s="48"/>
      <c r="P93" s="48"/>
      <c r="Q93" s="48"/>
    </row>
    <row r="94" spans="1:17" ht="21" customHeight="1">
      <c r="A94" s="48" t="s">
        <v>263</v>
      </c>
      <c r="B94" s="54"/>
      <c r="C94" s="53" t="s">
        <v>491</v>
      </c>
      <c r="D94" s="54"/>
      <c r="E94" s="48"/>
      <c r="F94" s="48"/>
      <c r="G94" s="538"/>
      <c r="H94" s="538"/>
      <c r="I94" s="48"/>
      <c r="J94" s="48" t="s">
        <v>263</v>
      </c>
      <c r="K94" s="54"/>
      <c r="L94" s="53" t="s">
        <v>491</v>
      </c>
      <c r="M94" s="54"/>
      <c r="N94" s="48"/>
      <c r="O94" s="48"/>
      <c r="P94" s="538"/>
      <c r="Q94" s="538"/>
    </row>
    <row r="95" spans="1:17" ht="21" customHeight="1">
      <c r="A95" s="48" t="s">
        <v>264</v>
      </c>
      <c r="B95" s="54"/>
      <c r="C95" s="53" t="s">
        <v>491</v>
      </c>
      <c r="D95" s="54"/>
      <c r="E95" s="48"/>
      <c r="F95" s="48"/>
      <c r="G95" s="48" t="s">
        <v>375</v>
      </c>
      <c r="H95" s="48"/>
      <c r="I95" s="48"/>
      <c r="J95" s="48" t="s">
        <v>264</v>
      </c>
      <c r="K95" s="54"/>
      <c r="L95" s="53" t="s">
        <v>491</v>
      </c>
      <c r="M95" s="54"/>
      <c r="N95" s="48"/>
      <c r="O95" s="48"/>
      <c r="P95" s="48" t="s">
        <v>375</v>
      </c>
      <c r="Q95" s="48"/>
    </row>
    <row r="96" spans="1:17" ht="21" customHeight="1">
      <c r="A96" s="48" t="s">
        <v>376</v>
      </c>
      <c r="B96" s="54"/>
      <c r="C96" s="53" t="s">
        <v>491</v>
      </c>
      <c r="D96" s="54"/>
      <c r="E96" s="48"/>
      <c r="F96" s="48"/>
      <c r="G96" s="48"/>
      <c r="H96" s="48"/>
      <c r="I96" s="48"/>
      <c r="J96" s="48" t="s">
        <v>376</v>
      </c>
      <c r="K96" s="54"/>
      <c r="L96" s="53" t="s">
        <v>491</v>
      </c>
      <c r="M96" s="54"/>
      <c r="N96" s="48"/>
      <c r="O96" s="48"/>
      <c r="P96" s="48"/>
      <c r="Q96" s="48"/>
    </row>
    <row r="97" spans="1:17" ht="21" customHeight="1">
      <c r="A97" s="48" t="s">
        <v>377</v>
      </c>
      <c r="B97" s="54"/>
      <c r="C97" s="53" t="s">
        <v>491</v>
      </c>
      <c r="D97" s="54"/>
      <c r="E97" s="48"/>
      <c r="F97" s="48"/>
      <c r="G97" s="538"/>
      <c r="H97" s="538"/>
      <c r="I97" s="48"/>
      <c r="J97" s="48" t="s">
        <v>377</v>
      </c>
      <c r="K97" s="54"/>
      <c r="L97" s="53" t="s">
        <v>491</v>
      </c>
      <c r="M97" s="54"/>
      <c r="N97" s="48"/>
      <c r="O97" s="48"/>
      <c r="P97" s="538"/>
      <c r="Q97" s="538"/>
    </row>
    <row r="98" spans="1:17" ht="21" customHeight="1">
      <c r="A98" s="48" t="s">
        <v>378</v>
      </c>
      <c r="B98" s="54"/>
      <c r="C98" s="53" t="s">
        <v>491</v>
      </c>
      <c r="D98" s="54"/>
      <c r="E98" s="48"/>
      <c r="F98" s="48"/>
      <c r="G98" s="48" t="s">
        <v>379</v>
      </c>
      <c r="H98" s="48"/>
      <c r="I98" s="48"/>
      <c r="J98" s="48" t="s">
        <v>378</v>
      </c>
      <c r="K98" s="54"/>
      <c r="L98" s="53" t="s">
        <v>491</v>
      </c>
      <c r="M98" s="54"/>
      <c r="N98" s="48"/>
      <c r="O98" s="48"/>
      <c r="P98" s="48" t="s">
        <v>379</v>
      </c>
      <c r="Q98" s="48"/>
    </row>
    <row r="99" spans="1:17" ht="21" customHeight="1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</row>
    <row r="100" spans="1:17" ht="21" customHeight="1">
      <c r="A100" s="55"/>
      <c r="B100" s="55"/>
      <c r="C100" s="55"/>
      <c r="D100" s="55"/>
      <c r="E100" s="55"/>
      <c r="F100" s="55"/>
      <c r="G100" s="55"/>
      <c r="H100" s="55"/>
      <c r="I100" s="48"/>
      <c r="J100" s="55"/>
      <c r="K100" s="55"/>
      <c r="L100" s="55"/>
      <c r="M100" s="55"/>
      <c r="N100" s="55"/>
      <c r="O100" s="55"/>
      <c r="P100" s="55"/>
      <c r="Q100" s="55"/>
    </row>
    <row r="101" spans="1:17" ht="19.5" customHeight="1">
      <c r="A101" s="1" t="s">
        <v>293</v>
      </c>
      <c r="B101" s="48"/>
      <c r="C101" s="48"/>
      <c r="D101" s="48"/>
      <c r="E101" s="48"/>
      <c r="F101" s="48"/>
      <c r="G101" s="48"/>
      <c r="H101" s="48"/>
      <c r="I101" s="48"/>
      <c r="J101" s="1" t="s">
        <v>293</v>
      </c>
      <c r="K101" s="48"/>
      <c r="L101" s="48"/>
      <c r="M101" s="48"/>
      <c r="N101" s="48"/>
      <c r="O101" s="48"/>
      <c r="P101" s="48"/>
      <c r="Q101" s="48"/>
    </row>
    <row r="102" spans="1:17" ht="19.5" customHeight="1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</row>
    <row r="103" spans="1:17" ht="19.5" customHeight="1">
      <c r="A103" s="48" t="s">
        <v>294</v>
      </c>
      <c r="B103" s="48"/>
      <c r="C103" s="541"/>
      <c r="D103" s="543"/>
      <c r="E103" s="543"/>
      <c r="F103" s="48"/>
      <c r="G103" s="48"/>
      <c r="H103" s="48"/>
      <c r="I103" s="48"/>
      <c r="J103" s="48" t="s">
        <v>294</v>
      </c>
      <c r="K103" s="48"/>
      <c r="L103" s="541"/>
      <c r="M103" s="543"/>
      <c r="N103" s="543"/>
      <c r="O103" s="48"/>
      <c r="P103" s="48"/>
      <c r="Q103" s="48"/>
    </row>
    <row r="104" spans="1:17" ht="19.5" customHeight="1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</row>
    <row r="105" spans="1:17" ht="19.5" customHeight="1">
      <c r="A105" s="48" t="s">
        <v>295</v>
      </c>
      <c r="B105" s="48"/>
      <c r="C105" s="538">
        <f>T('[2]Nimet'!C101)</f>
      </c>
      <c r="D105" s="538"/>
      <c r="E105" s="538"/>
      <c r="F105" s="538"/>
      <c r="G105" s="538"/>
      <c r="H105" s="48"/>
      <c r="I105" s="48"/>
      <c r="J105" s="48" t="s">
        <v>295</v>
      </c>
      <c r="K105" s="48"/>
      <c r="L105" s="538">
        <f>T('[2]Nimet'!C101)</f>
      </c>
      <c r="M105" s="538"/>
      <c r="N105" s="538"/>
      <c r="O105" s="538"/>
      <c r="P105" s="538"/>
      <c r="Q105" s="48"/>
    </row>
    <row r="106" spans="1:17" ht="19.5" customHeight="1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</row>
    <row r="107" spans="1:17" ht="19.5" customHeight="1">
      <c r="A107" s="48" t="s">
        <v>487</v>
      </c>
      <c r="B107" s="48"/>
      <c r="C107" s="538">
        <f>T('16'!E102:F102)</f>
      </c>
      <c r="D107" s="538"/>
      <c r="E107" s="236" t="s">
        <v>488</v>
      </c>
      <c r="F107" s="48"/>
      <c r="G107" s="50"/>
      <c r="H107" s="48"/>
      <c r="I107" s="48"/>
      <c r="J107" s="48" t="s">
        <v>487</v>
      </c>
      <c r="K107" s="48"/>
      <c r="L107" s="538">
        <f>T('16'!E102:F102)</f>
      </c>
      <c r="M107" s="538"/>
      <c r="N107" s="236" t="s">
        <v>488</v>
      </c>
      <c r="O107" s="48"/>
      <c r="P107" s="51"/>
      <c r="Q107" s="48"/>
    </row>
    <row r="108" spans="1:17" ht="19.5" customHeight="1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</row>
    <row r="109" spans="1:17" ht="19.5" customHeight="1">
      <c r="A109" s="538">
        <f>T('16'!D105)</f>
      </c>
      <c r="B109" s="538"/>
      <c r="C109" s="538"/>
      <c r="D109" s="538"/>
      <c r="E109" s="52" t="s">
        <v>489</v>
      </c>
      <c r="F109" s="53"/>
      <c r="G109" s="538">
        <f>T('16'!D106)</f>
      </c>
      <c r="H109" s="538"/>
      <c r="I109" s="48"/>
      <c r="J109" s="538">
        <f>T('16'!D107)</f>
      </c>
      <c r="K109" s="538"/>
      <c r="L109" s="538"/>
      <c r="M109" s="538"/>
      <c r="N109" s="52" t="s">
        <v>489</v>
      </c>
      <c r="O109" s="53"/>
      <c r="P109" s="538">
        <f>T('16'!D108)</f>
      </c>
      <c r="Q109" s="538"/>
    </row>
    <row r="110" spans="1:17" ht="19.5" customHeight="1">
      <c r="A110" s="48" t="s">
        <v>170</v>
      </c>
      <c r="B110" s="48"/>
      <c r="C110" s="48"/>
      <c r="D110" s="48"/>
      <c r="E110" s="48"/>
      <c r="F110" s="48"/>
      <c r="G110" s="48" t="s">
        <v>170</v>
      </c>
      <c r="H110" s="48"/>
      <c r="I110" s="48"/>
      <c r="J110" s="48" t="s">
        <v>170</v>
      </c>
      <c r="K110" s="48"/>
      <c r="L110" s="48"/>
      <c r="M110" s="48"/>
      <c r="N110" s="48"/>
      <c r="O110" s="48"/>
      <c r="P110" s="48" t="s">
        <v>170</v>
      </c>
      <c r="Q110" s="48"/>
    </row>
    <row r="111" spans="1:17" ht="19.5" customHeight="1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</row>
    <row r="112" spans="1:17" ht="19.5" customHeight="1">
      <c r="A112" s="538">
        <f>T('16'!E105)</f>
      </c>
      <c r="B112" s="538"/>
      <c r="C112" s="538"/>
      <c r="D112" s="538"/>
      <c r="E112" s="48"/>
      <c r="F112" s="48"/>
      <c r="G112" s="538">
        <f>T('16'!E106)</f>
      </c>
      <c r="H112" s="538"/>
      <c r="I112" s="48"/>
      <c r="J112" s="538">
        <f>T('16'!E107)</f>
      </c>
      <c r="K112" s="538"/>
      <c r="L112" s="538"/>
      <c r="M112" s="538"/>
      <c r="N112" s="48"/>
      <c r="O112" s="48"/>
      <c r="P112" s="538">
        <f>T('16'!E108)</f>
      </c>
      <c r="Q112" s="538"/>
    </row>
    <row r="113" spans="1:17" ht="19.5" customHeight="1">
      <c r="A113" s="48" t="s">
        <v>171</v>
      </c>
      <c r="B113" s="48"/>
      <c r="C113" s="48"/>
      <c r="D113" s="48"/>
      <c r="E113" s="48"/>
      <c r="F113" s="48"/>
      <c r="G113" s="48" t="s">
        <v>171</v>
      </c>
      <c r="H113" s="48"/>
      <c r="I113" s="48"/>
      <c r="J113" s="48" t="s">
        <v>171</v>
      </c>
      <c r="K113" s="48"/>
      <c r="L113" s="48"/>
      <c r="M113" s="48"/>
      <c r="N113" s="48"/>
      <c r="O113" s="48"/>
      <c r="P113" s="48" t="s">
        <v>171</v>
      </c>
      <c r="Q113" s="48"/>
    </row>
    <row r="114" spans="1:17" ht="19.5" customHeight="1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</row>
    <row r="115" spans="1:17" ht="19.5" customHeight="1">
      <c r="A115" s="48" t="s">
        <v>490</v>
      </c>
      <c r="B115" s="50"/>
      <c r="C115" s="53" t="s">
        <v>491</v>
      </c>
      <c r="D115" s="50"/>
      <c r="E115" s="48"/>
      <c r="F115" s="48"/>
      <c r="G115" s="48"/>
      <c r="H115" s="48"/>
      <c r="I115" s="48"/>
      <c r="J115" s="48" t="s">
        <v>490</v>
      </c>
      <c r="K115" s="50"/>
      <c r="L115" s="53" t="s">
        <v>491</v>
      </c>
      <c r="M115" s="50"/>
      <c r="N115" s="48"/>
      <c r="O115" s="48"/>
      <c r="P115" s="48"/>
      <c r="Q115" s="48"/>
    </row>
    <row r="116" spans="1:17" ht="19.5" customHeight="1">
      <c r="A116" s="48" t="s">
        <v>492</v>
      </c>
      <c r="B116" s="54"/>
      <c r="C116" s="53" t="s">
        <v>491</v>
      </c>
      <c r="D116" s="54"/>
      <c r="E116" s="48"/>
      <c r="F116" s="48"/>
      <c r="G116" s="538"/>
      <c r="H116" s="538"/>
      <c r="I116" s="48"/>
      <c r="J116" s="48" t="s">
        <v>492</v>
      </c>
      <c r="K116" s="54"/>
      <c r="L116" s="53" t="s">
        <v>491</v>
      </c>
      <c r="M116" s="54"/>
      <c r="N116" s="48"/>
      <c r="O116" s="48"/>
      <c r="P116" s="538"/>
      <c r="Q116" s="538"/>
    </row>
    <row r="117" spans="1:17" ht="19.5" customHeight="1">
      <c r="A117" s="48" t="s">
        <v>493</v>
      </c>
      <c r="B117" s="54"/>
      <c r="C117" s="53" t="s">
        <v>491</v>
      </c>
      <c r="D117" s="54"/>
      <c r="E117" s="48"/>
      <c r="F117" s="48"/>
      <c r="G117" s="48" t="s">
        <v>261</v>
      </c>
      <c r="H117" s="48"/>
      <c r="I117" s="48"/>
      <c r="J117" s="48" t="s">
        <v>493</v>
      </c>
      <c r="K117" s="54"/>
      <c r="L117" s="53" t="s">
        <v>491</v>
      </c>
      <c r="M117" s="54"/>
      <c r="N117" s="48"/>
      <c r="O117" s="48"/>
      <c r="P117" s="48" t="s">
        <v>261</v>
      </c>
      <c r="Q117" s="48"/>
    </row>
    <row r="118" spans="1:17" ht="19.5" customHeight="1">
      <c r="A118" s="48" t="s">
        <v>262</v>
      </c>
      <c r="B118" s="54"/>
      <c r="C118" s="53" t="s">
        <v>491</v>
      </c>
      <c r="D118" s="54"/>
      <c r="E118" s="48"/>
      <c r="F118" s="48"/>
      <c r="G118" s="48"/>
      <c r="H118" s="48"/>
      <c r="I118" s="48"/>
      <c r="J118" s="48" t="s">
        <v>262</v>
      </c>
      <c r="K118" s="54"/>
      <c r="L118" s="53" t="s">
        <v>491</v>
      </c>
      <c r="M118" s="54"/>
      <c r="N118" s="48"/>
      <c r="O118" s="48"/>
      <c r="P118" s="48"/>
      <c r="Q118" s="48"/>
    </row>
    <row r="119" spans="1:17" ht="19.5" customHeight="1">
      <c r="A119" s="48" t="s">
        <v>263</v>
      </c>
      <c r="B119" s="54"/>
      <c r="C119" s="53" t="s">
        <v>491</v>
      </c>
      <c r="D119" s="54"/>
      <c r="E119" s="48"/>
      <c r="F119" s="48"/>
      <c r="G119" s="538"/>
      <c r="H119" s="538"/>
      <c r="I119" s="48"/>
      <c r="J119" s="48" t="s">
        <v>263</v>
      </c>
      <c r="K119" s="54"/>
      <c r="L119" s="53" t="s">
        <v>491</v>
      </c>
      <c r="M119" s="54"/>
      <c r="N119" s="48"/>
      <c r="O119" s="48"/>
      <c r="P119" s="538"/>
      <c r="Q119" s="538"/>
    </row>
    <row r="120" spans="1:17" ht="19.5" customHeight="1">
      <c r="A120" s="48" t="s">
        <v>264</v>
      </c>
      <c r="B120" s="54"/>
      <c r="C120" s="53" t="s">
        <v>491</v>
      </c>
      <c r="D120" s="54"/>
      <c r="E120" s="48"/>
      <c r="F120" s="48"/>
      <c r="G120" s="48" t="s">
        <v>375</v>
      </c>
      <c r="H120" s="48"/>
      <c r="I120" s="48"/>
      <c r="J120" s="48" t="s">
        <v>264</v>
      </c>
      <c r="K120" s="54"/>
      <c r="L120" s="53" t="s">
        <v>491</v>
      </c>
      <c r="M120" s="54"/>
      <c r="N120" s="48"/>
      <c r="O120" s="48"/>
      <c r="P120" s="48" t="s">
        <v>375</v>
      </c>
      <c r="Q120" s="48"/>
    </row>
    <row r="121" spans="1:17" ht="19.5" customHeight="1">
      <c r="A121" s="48" t="s">
        <v>376</v>
      </c>
      <c r="B121" s="54"/>
      <c r="C121" s="53" t="s">
        <v>491</v>
      </c>
      <c r="D121" s="54"/>
      <c r="E121" s="48"/>
      <c r="F121" s="48"/>
      <c r="G121" s="48"/>
      <c r="H121" s="48"/>
      <c r="I121" s="48"/>
      <c r="J121" s="48" t="s">
        <v>376</v>
      </c>
      <c r="K121" s="54"/>
      <c r="L121" s="53" t="s">
        <v>491</v>
      </c>
      <c r="M121" s="54"/>
      <c r="N121" s="48"/>
      <c r="O121" s="48"/>
      <c r="P121" s="48"/>
      <c r="Q121" s="48"/>
    </row>
    <row r="122" spans="1:17" ht="19.5" customHeight="1">
      <c r="A122" s="48" t="s">
        <v>377</v>
      </c>
      <c r="B122" s="54"/>
      <c r="C122" s="53" t="s">
        <v>491</v>
      </c>
      <c r="D122" s="54"/>
      <c r="E122" s="48"/>
      <c r="F122" s="48"/>
      <c r="G122" s="538"/>
      <c r="H122" s="538"/>
      <c r="I122" s="48"/>
      <c r="J122" s="48" t="s">
        <v>377</v>
      </c>
      <c r="K122" s="54"/>
      <c r="L122" s="53" t="s">
        <v>491</v>
      </c>
      <c r="M122" s="54"/>
      <c r="N122" s="48"/>
      <c r="O122" s="48"/>
      <c r="P122" s="538"/>
      <c r="Q122" s="538"/>
    </row>
    <row r="123" spans="1:17" ht="19.5" customHeight="1">
      <c r="A123" s="48" t="s">
        <v>378</v>
      </c>
      <c r="B123" s="54"/>
      <c r="C123" s="53" t="s">
        <v>491</v>
      </c>
      <c r="D123" s="54"/>
      <c r="E123" s="48"/>
      <c r="F123" s="48"/>
      <c r="G123" s="48" t="s">
        <v>379</v>
      </c>
      <c r="H123" s="48"/>
      <c r="I123" s="48"/>
      <c r="J123" s="48" t="s">
        <v>378</v>
      </c>
      <c r="K123" s="54"/>
      <c r="L123" s="53" t="s">
        <v>491</v>
      </c>
      <c r="M123" s="54"/>
      <c r="N123" s="48"/>
      <c r="O123" s="48"/>
      <c r="P123" s="48" t="s">
        <v>379</v>
      </c>
      <c r="Q123" s="48"/>
    </row>
    <row r="124" spans="1:17" ht="19.5" customHeight="1">
      <c r="A124" s="48"/>
      <c r="B124" s="48"/>
      <c r="C124" s="53"/>
      <c r="D124" s="48"/>
      <c r="E124" s="48"/>
      <c r="F124" s="48"/>
      <c r="G124" s="48"/>
      <c r="H124" s="48"/>
      <c r="I124" s="48"/>
      <c r="J124" s="48"/>
      <c r="K124" s="48"/>
      <c r="L124" s="53"/>
      <c r="M124" s="48"/>
      <c r="N124" s="48"/>
      <c r="O124" s="48"/>
      <c r="P124" s="48"/>
      <c r="Q124" s="48"/>
    </row>
    <row r="125" spans="1:17" ht="19.5" customHeight="1">
      <c r="A125" s="55"/>
      <c r="B125" s="55"/>
      <c r="C125" s="55"/>
      <c r="D125" s="55"/>
      <c r="E125" s="55"/>
      <c r="F125" s="55"/>
      <c r="G125" s="55"/>
      <c r="H125" s="55"/>
      <c r="I125" s="48"/>
      <c r="J125" s="55"/>
      <c r="K125" s="55"/>
      <c r="L125" s="55"/>
      <c r="M125" s="55"/>
      <c r="N125" s="55"/>
      <c r="O125" s="55"/>
      <c r="P125" s="55"/>
      <c r="Q125" s="55"/>
    </row>
    <row r="126" spans="1:17" ht="19.5" customHeight="1">
      <c r="A126" s="1" t="s">
        <v>293</v>
      </c>
      <c r="B126" s="48"/>
      <c r="C126" s="48"/>
      <c r="D126" s="48"/>
      <c r="E126" s="48"/>
      <c r="F126" s="48"/>
      <c r="G126" s="48"/>
      <c r="H126" s="48"/>
      <c r="I126" s="48"/>
      <c r="J126" s="1" t="s">
        <v>293</v>
      </c>
      <c r="K126" s="48"/>
      <c r="L126" s="48"/>
      <c r="M126" s="48"/>
      <c r="N126" s="48"/>
      <c r="O126" s="48"/>
      <c r="P126" s="48"/>
      <c r="Q126" s="48"/>
    </row>
    <row r="127" spans="1:17" ht="19.5" customHeight="1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</row>
    <row r="128" spans="1:17" ht="19.5" customHeight="1">
      <c r="A128" s="48" t="s">
        <v>294</v>
      </c>
      <c r="B128" s="48"/>
      <c r="C128" s="541"/>
      <c r="D128" s="543"/>
      <c r="E128" s="543"/>
      <c r="F128" s="48"/>
      <c r="G128" s="48"/>
      <c r="H128" s="48"/>
      <c r="I128" s="48"/>
      <c r="J128" s="48" t="s">
        <v>294</v>
      </c>
      <c r="K128" s="48"/>
      <c r="L128" s="541"/>
      <c r="M128" s="543"/>
      <c r="N128" s="543"/>
      <c r="O128" s="48"/>
      <c r="P128" s="48"/>
      <c r="Q128" s="48"/>
    </row>
    <row r="129" spans="1:17" ht="19.5" customHeight="1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</row>
    <row r="130" spans="1:17" ht="19.5" customHeight="1">
      <c r="A130" s="48" t="s">
        <v>295</v>
      </c>
      <c r="B130" s="48"/>
      <c r="C130" s="538">
        <f>T('[2]Nimet'!C101)</f>
      </c>
      <c r="D130" s="538"/>
      <c r="E130" s="538"/>
      <c r="F130" s="538"/>
      <c r="G130" s="538"/>
      <c r="H130" s="48"/>
      <c r="I130" s="48"/>
      <c r="J130" s="48" t="s">
        <v>295</v>
      </c>
      <c r="K130" s="48"/>
      <c r="L130" s="538">
        <f>T('[2]Nimet'!C101)</f>
      </c>
      <c r="M130" s="538"/>
      <c r="N130" s="538"/>
      <c r="O130" s="538"/>
      <c r="P130" s="538"/>
      <c r="Q130" s="48"/>
    </row>
    <row r="131" spans="1:17" ht="19.5" customHeight="1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</row>
    <row r="132" spans="1:17" ht="19.5" customHeight="1">
      <c r="A132" s="48" t="s">
        <v>487</v>
      </c>
      <c r="B132" s="48"/>
      <c r="C132" s="538">
        <f>T('16'!E102:F102)</f>
      </c>
      <c r="D132" s="538"/>
      <c r="E132" s="236" t="s">
        <v>488</v>
      </c>
      <c r="F132" s="48"/>
      <c r="G132" s="50"/>
      <c r="H132" s="48"/>
      <c r="I132" s="48"/>
      <c r="J132" s="48" t="s">
        <v>487</v>
      </c>
      <c r="K132" s="48"/>
      <c r="L132" s="538">
        <f>T('16'!E102:F102)</f>
      </c>
      <c r="M132" s="538"/>
      <c r="N132" s="236" t="s">
        <v>488</v>
      </c>
      <c r="O132" s="48"/>
      <c r="P132" s="51"/>
      <c r="Q132" s="48"/>
    </row>
    <row r="133" spans="1:17" ht="19.5" customHeight="1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</row>
    <row r="134" spans="1:17" ht="19.5" customHeight="1">
      <c r="A134" s="538">
        <f>T('16'!D109)</f>
      </c>
      <c r="B134" s="538"/>
      <c r="C134" s="538"/>
      <c r="D134" s="538"/>
      <c r="E134" s="52" t="s">
        <v>489</v>
      </c>
      <c r="F134" s="53"/>
      <c r="G134" s="538">
        <f>T('16'!D110)</f>
      </c>
      <c r="H134" s="538"/>
      <c r="I134" s="48"/>
      <c r="J134" s="538">
        <f>T('16'!D111)</f>
      </c>
      <c r="K134" s="538"/>
      <c r="L134" s="538"/>
      <c r="M134" s="538"/>
      <c r="N134" s="52" t="s">
        <v>489</v>
      </c>
      <c r="O134" s="53"/>
      <c r="P134" s="538">
        <f>T('16'!D112)</f>
      </c>
      <c r="Q134" s="538"/>
    </row>
    <row r="135" spans="1:17" ht="19.5" customHeight="1">
      <c r="A135" s="48" t="s">
        <v>170</v>
      </c>
      <c r="B135" s="48"/>
      <c r="C135" s="48"/>
      <c r="D135" s="48"/>
      <c r="E135" s="48"/>
      <c r="F135" s="48"/>
      <c r="G135" s="48" t="s">
        <v>170</v>
      </c>
      <c r="H135" s="48"/>
      <c r="I135" s="48"/>
      <c r="J135" s="48" t="s">
        <v>170</v>
      </c>
      <c r="K135" s="48"/>
      <c r="L135" s="48"/>
      <c r="M135" s="48"/>
      <c r="N135" s="48"/>
      <c r="O135" s="48"/>
      <c r="P135" s="48" t="s">
        <v>170</v>
      </c>
      <c r="Q135" s="48"/>
    </row>
    <row r="136" spans="1:17" ht="19.5" customHeight="1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</row>
    <row r="137" spans="1:17" ht="19.5" customHeight="1">
      <c r="A137" s="538">
        <f>T('16'!E109)</f>
      </c>
      <c r="B137" s="538"/>
      <c r="C137" s="538"/>
      <c r="D137" s="538"/>
      <c r="E137" s="48"/>
      <c r="F137" s="48"/>
      <c r="G137" s="538">
        <f>T('16'!E110)</f>
      </c>
      <c r="H137" s="538"/>
      <c r="I137" s="48"/>
      <c r="J137" s="538">
        <f>T('16'!E111)</f>
      </c>
      <c r="K137" s="538"/>
      <c r="L137" s="538"/>
      <c r="M137" s="538"/>
      <c r="N137" s="48"/>
      <c r="O137" s="48"/>
      <c r="P137" s="538">
        <f>T('16'!E112)</f>
      </c>
      <c r="Q137" s="538"/>
    </row>
    <row r="138" spans="1:17" ht="19.5" customHeight="1">
      <c r="A138" s="48" t="s">
        <v>171</v>
      </c>
      <c r="B138" s="48"/>
      <c r="C138" s="48"/>
      <c r="D138" s="48"/>
      <c r="E138" s="48"/>
      <c r="F138" s="48"/>
      <c r="G138" s="48" t="s">
        <v>171</v>
      </c>
      <c r="H138" s="48"/>
      <c r="I138" s="48"/>
      <c r="J138" s="48" t="s">
        <v>171</v>
      </c>
      <c r="K138" s="48"/>
      <c r="L138" s="48"/>
      <c r="M138" s="48"/>
      <c r="N138" s="48"/>
      <c r="O138" s="48"/>
      <c r="P138" s="48" t="s">
        <v>171</v>
      </c>
      <c r="Q138" s="48"/>
    </row>
    <row r="139" spans="1:17" ht="19.5" customHeight="1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</row>
    <row r="140" spans="1:17" ht="19.5" customHeight="1">
      <c r="A140" s="48" t="s">
        <v>490</v>
      </c>
      <c r="B140" s="50"/>
      <c r="C140" s="53" t="s">
        <v>491</v>
      </c>
      <c r="D140" s="50"/>
      <c r="E140" s="48"/>
      <c r="F140" s="48"/>
      <c r="G140" s="48"/>
      <c r="H140" s="48"/>
      <c r="I140" s="48"/>
      <c r="J140" s="48" t="s">
        <v>490</v>
      </c>
      <c r="K140" s="50"/>
      <c r="L140" s="53" t="s">
        <v>491</v>
      </c>
      <c r="M140" s="50"/>
      <c r="N140" s="48"/>
      <c r="O140" s="48"/>
      <c r="P140" s="48"/>
      <c r="Q140" s="48"/>
    </row>
    <row r="141" spans="1:17" ht="19.5" customHeight="1">
      <c r="A141" s="48" t="s">
        <v>492</v>
      </c>
      <c r="B141" s="54"/>
      <c r="C141" s="53" t="s">
        <v>491</v>
      </c>
      <c r="D141" s="54"/>
      <c r="E141" s="48"/>
      <c r="F141" s="48"/>
      <c r="G141" s="538"/>
      <c r="H141" s="538"/>
      <c r="I141" s="48"/>
      <c r="J141" s="48" t="s">
        <v>492</v>
      </c>
      <c r="K141" s="54"/>
      <c r="L141" s="53" t="s">
        <v>491</v>
      </c>
      <c r="M141" s="54"/>
      <c r="N141" s="48"/>
      <c r="O141" s="48"/>
      <c r="P141" s="538"/>
      <c r="Q141" s="538"/>
    </row>
    <row r="142" spans="1:17" ht="19.5" customHeight="1">
      <c r="A142" s="48" t="s">
        <v>493</v>
      </c>
      <c r="B142" s="54"/>
      <c r="C142" s="53" t="s">
        <v>491</v>
      </c>
      <c r="D142" s="54"/>
      <c r="E142" s="48"/>
      <c r="F142" s="48"/>
      <c r="G142" s="48" t="s">
        <v>261</v>
      </c>
      <c r="H142" s="48"/>
      <c r="I142" s="48"/>
      <c r="J142" s="48" t="s">
        <v>493</v>
      </c>
      <c r="K142" s="54"/>
      <c r="L142" s="53" t="s">
        <v>491</v>
      </c>
      <c r="M142" s="54"/>
      <c r="N142" s="48"/>
      <c r="O142" s="48"/>
      <c r="P142" s="48" t="s">
        <v>261</v>
      </c>
      <c r="Q142" s="48"/>
    </row>
    <row r="143" spans="1:17" ht="19.5" customHeight="1">
      <c r="A143" s="48" t="s">
        <v>262</v>
      </c>
      <c r="B143" s="54"/>
      <c r="C143" s="53" t="s">
        <v>491</v>
      </c>
      <c r="D143" s="54"/>
      <c r="E143" s="48"/>
      <c r="F143" s="48"/>
      <c r="G143" s="48"/>
      <c r="H143" s="48"/>
      <c r="I143" s="48"/>
      <c r="J143" s="48" t="s">
        <v>262</v>
      </c>
      <c r="K143" s="54"/>
      <c r="L143" s="53" t="s">
        <v>491</v>
      </c>
      <c r="M143" s="54"/>
      <c r="N143" s="48"/>
      <c r="O143" s="48"/>
      <c r="P143" s="48"/>
      <c r="Q143" s="48"/>
    </row>
    <row r="144" spans="1:17" ht="19.5" customHeight="1">
      <c r="A144" s="48" t="s">
        <v>263</v>
      </c>
      <c r="B144" s="54"/>
      <c r="C144" s="53" t="s">
        <v>491</v>
      </c>
      <c r="D144" s="54"/>
      <c r="E144" s="48"/>
      <c r="F144" s="48"/>
      <c r="G144" s="538"/>
      <c r="H144" s="538"/>
      <c r="I144" s="48"/>
      <c r="J144" s="48" t="s">
        <v>263</v>
      </c>
      <c r="K144" s="54"/>
      <c r="L144" s="53" t="s">
        <v>491</v>
      </c>
      <c r="M144" s="54"/>
      <c r="N144" s="48"/>
      <c r="O144" s="48"/>
      <c r="P144" s="538"/>
      <c r="Q144" s="538"/>
    </row>
    <row r="145" spans="1:17" ht="19.5" customHeight="1">
      <c r="A145" s="48" t="s">
        <v>264</v>
      </c>
      <c r="B145" s="54"/>
      <c r="C145" s="53" t="s">
        <v>491</v>
      </c>
      <c r="D145" s="54"/>
      <c r="E145" s="48"/>
      <c r="F145" s="48"/>
      <c r="G145" s="48" t="s">
        <v>375</v>
      </c>
      <c r="H145" s="48"/>
      <c r="I145" s="48"/>
      <c r="J145" s="48" t="s">
        <v>264</v>
      </c>
      <c r="K145" s="54"/>
      <c r="L145" s="53" t="s">
        <v>491</v>
      </c>
      <c r="M145" s="54"/>
      <c r="N145" s="48"/>
      <c r="O145" s="48"/>
      <c r="P145" s="48" t="s">
        <v>375</v>
      </c>
      <c r="Q145" s="48"/>
    </row>
    <row r="146" spans="1:17" ht="19.5" customHeight="1">
      <c r="A146" s="48" t="s">
        <v>376</v>
      </c>
      <c r="B146" s="54"/>
      <c r="C146" s="53" t="s">
        <v>491</v>
      </c>
      <c r="D146" s="54"/>
      <c r="E146" s="48"/>
      <c r="F146" s="48"/>
      <c r="G146" s="48"/>
      <c r="H146" s="48"/>
      <c r="I146" s="48"/>
      <c r="J146" s="48" t="s">
        <v>376</v>
      </c>
      <c r="K146" s="54"/>
      <c r="L146" s="53" t="s">
        <v>491</v>
      </c>
      <c r="M146" s="54"/>
      <c r="N146" s="48"/>
      <c r="O146" s="48"/>
      <c r="P146" s="48"/>
      <c r="Q146" s="48"/>
    </row>
    <row r="147" spans="1:17" ht="19.5" customHeight="1">
      <c r="A147" s="48" t="s">
        <v>377</v>
      </c>
      <c r="B147" s="54"/>
      <c r="C147" s="53" t="s">
        <v>491</v>
      </c>
      <c r="D147" s="54"/>
      <c r="E147" s="48"/>
      <c r="F147" s="48"/>
      <c r="G147" s="538"/>
      <c r="H147" s="538"/>
      <c r="I147" s="48"/>
      <c r="J147" s="48" t="s">
        <v>377</v>
      </c>
      <c r="K147" s="54"/>
      <c r="L147" s="53" t="s">
        <v>491</v>
      </c>
      <c r="M147" s="54"/>
      <c r="N147" s="48"/>
      <c r="O147" s="48"/>
      <c r="P147" s="538"/>
      <c r="Q147" s="538"/>
    </row>
    <row r="148" spans="1:17" ht="19.5" customHeight="1">
      <c r="A148" s="48" t="s">
        <v>378</v>
      </c>
      <c r="B148" s="54"/>
      <c r="C148" s="53" t="s">
        <v>491</v>
      </c>
      <c r="D148" s="54"/>
      <c r="E148" s="48"/>
      <c r="F148" s="48"/>
      <c r="G148" s="48" t="s">
        <v>379</v>
      </c>
      <c r="H148" s="48"/>
      <c r="I148" s="48"/>
      <c r="J148" s="48" t="s">
        <v>378</v>
      </c>
      <c r="K148" s="54"/>
      <c r="L148" s="53" t="s">
        <v>491</v>
      </c>
      <c r="M148" s="54"/>
      <c r="N148" s="48"/>
      <c r="O148" s="48"/>
      <c r="P148" s="48" t="s">
        <v>379</v>
      </c>
      <c r="Q148" s="48"/>
    </row>
    <row r="149" spans="1:17" ht="19.5" customHeight="1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</row>
    <row r="150" spans="1:17" ht="19.5" customHeight="1">
      <c r="A150" s="55"/>
      <c r="B150" s="55"/>
      <c r="C150" s="55"/>
      <c r="D150" s="55"/>
      <c r="E150" s="55"/>
      <c r="F150" s="55"/>
      <c r="G150" s="55"/>
      <c r="H150" s="55"/>
      <c r="I150" s="48"/>
      <c r="J150" s="55"/>
      <c r="K150" s="55"/>
      <c r="L150" s="55"/>
      <c r="M150" s="55"/>
      <c r="N150" s="55"/>
      <c r="O150" s="55"/>
      <c r="P150" s="55"/>
      <c r="Q150" s="55"/>
    </row>
    <row r="151" spans="1:17" ht="19.5" customHeight="1">
      <c r="A151" s="1" t="s">
        <v>293</v>
      </c>
      <c r="B151" s="48"/>
      <c r="C151" s="48"/>
      <c r="D151" s="48"/>
      <c r="E151" s="48"/>
      <c r="F151" s="48"/>
      <c r="G151" s="48"/>
      <c r="H151" s="48"/>
      <c r="I151" s="48"/>
      <c r="J151" s="1" t="s">
        <v>293</v>
      </c>
      <c r="K151" s="48"/>
      <c r="L151" s="48"/>
      <c r="M151" s="48"/>
      <c r="N151" s="48"/>
      <c r="O151" s="48"/>
      <c r="P151" s="48"/>
      <c r="Q151" s="48"/>
    </row>
    <row r="152" spans="1:17" ht="19.5" customHeight="1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</row>
    <row r="153" spans="1:17" ht="19.5" customHeight="1">
      <c r="A153" s="48" t="s">
        <v>294</v>
      </c>
      <c r="B153" s="48"/>
      <c r="C153" s="541"/>
      <c r="D153" s="543"/>
      <c r="E153" s="543"/>
      <c r="F153" s="48"/>
      <c r="G153" s="48"/>
      <c r="H153" s="48"/>
      <c r="I153" s="48"/>
      <c r="J153" s="48" t="s">
        <v>294</v>
      </c>
      <c r="K153" s="48"/>
      <c r="L153" s="541"/>
      <c r="M153" s="543"/>
      <c r="N153" s="543"/>
      <c r="O153" s="48"/>
      <c r="P153" s="48"/>
      <c r="Q153" s="48"/>
    </row>
    <row r="154" spans="1:17" ht="19.5" customHeight="1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</row>
    <row r="155" spans="1:17" ht="19.5" customHeight="1">
      <c r="A155" s="48" t="s">
        <v>295</v>
      </c>
      <c r="B155" s="48"/>
      <c r="C155" s="538">
        <f>T('[2]Nimet'!C101)</f>
      </c>
      <c r="D155" s="538"/>
      <c r="E155" s="538"/>
      <c r="F155" s="538"/>
      <c r="G155" s="538"/>
      <c r="H155" s="48"/>
      <c r="I155" s="48"/>
      <c r="J155" s="48" t="s">
        <v>295</v>
      </c>
      <c r="K155" s="48"/>
      <c r="L155" s="538">
        <f>T('[2]Nimet'!C101)</f>
      </c>
      <c r="M155" s="538"/>
      <c r="N155" s="538"/>
      <c r="O155" s="538"/>
      <c r="P155" s="538"/>
      <c r="Q155" s="48"/>
    </row>
    <row r="156" spans="1:17" ht="19.5" customHeight="1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</row>
    <row r="157" spans="1:17" ht="19.5" customHeight="1">
      <c r="A157" s="48" t="s">
        <v>487</v>
      </c>
      <c r="B157" s="48"/>
      <c r="C157" s="538">
        <f>T('16'!E102:F102)</f>
      </c>
      <c r="D157" s="538"/>
      <c r="E157" s="236" t="s">
        <v>488</v>
      </c>
      <c r="F157" s="48"/>
      <c r="G157" s="50"/>
      <c r="H157" s="48"/>
      <c r="I157" s="48"/>
      <c r="J157" s="48" t="s">
        <v>487</v>
      </c>
      <c r="K157" s="48"/>
      <c r="L157" s="538">
        <f>T('16'!E102:F102)</f>
      </c>
      <c r="M157" s="538"/>
      <c r="N157" s="236" t="s">
        <v>488</v>
      </c>
      <c r="O157" s="48"/>
      <c r="P157" s="51"/>
      <c r="Q157" s="48"/>
    </row>
    <row r="158" spans="1:17" ht="19.5" customHeight="1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</row>
    <row r="159" spans="1:17" ht="19.5" customHeight="1">
      <c r="A159" s="538">
        <f>T('16'!D114)</f>
      </c>
      <c r="B159" s="538"/>
      <c r="C159" s="538"/>
      <c r="D159" s="538"/>
      <c r="E159" s="52" t="s">
        <v>489</v>
      </c>
      <c r="F159" s="53"/>
      <c r="G159" s="538">
        <f>T('16'!D115)</f>
      </c>
      <c r="H159" s="538"/>
      <c r="I159" s="48"/>
      <c r="J159" s="538">
        <f>T('16'!D116)</f>
      </c>
      <c r="K159" s="538"/>
      <c r="L159" s="538"/>
      <c r="M159" s="538"/>
      <c r="N159" s="52" t="s">
        <v>489</v>
      </c>
      <c r="O159" s="53"/>
      <c r="P159" s="538">
        <f>T('16'!D117)</f>
      </c>
      <c r="Q159" s="538"/>
    </row>
    <row r="160" spans="1:17" ht="19.5" customHeight="1">
      <c r="A160" s="48" t="s">
        <v>170</v>
      </c>
      <c r="B160" s="48"/>
      <c r="C160" s="48"/>
      <c r="D160" s="48"/>
      <c r="E160" s="48"/>
      <c r="F160" s="48"/>
      <c r="G160" s="48" t="s">
        <v>170</v>
      </c>
      <c r="H160" s="48"/>
      <c r="I160" s="48"/>
      <c r="J160" s="48" t="s">
        <v>170</v>
      </c>
      <c r="K160" s="48"/>
      <c r="L160" s="48"/>
      <c r="M160" s="48"/>
      <c r="N160" s="48"/>
      <c r="O160" s="48"/>
      <c r="P160" s="48" t="s">
        <v>170</v>
      </c>
      <c r="Q160" s="48"/>
    </row>
    <row r="161" spans="1:17" ht="19.5" customHeight="1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</row>
    <row r="162" spans="1:17" ht="19.5" customHeight="1">
      <c r="A162" s="538">
        <f>T('16'!E114)</f>
      </c>
      <c r="B162" s="538"/>
      <c r="C162" s="538"/>
      <c r="D162" s="538"/>
      <c r="E162" s="48"/>
      <c r="F162" s="48"/>
      <c r="G162" s="538">
        <f>T('16'!E115)</f>
      </c>
      <c r="H162" s="538"/>
      <c r="I162" s="48"/>
      <c r="J162" s="538">
        <f>T('16'!E116)</f>
      </c>
      <c r="K162" s="538"/>
      <c r="L162" s="538"/>
      <c r="M162" s="538"/>
      <c r="N162" s="48"/>
      <c r="O162" s="48"/>
      <c r="P162" s="538">
        <f>T('16'!E117)</f>
      </c>
      <c r="Q162" s="538"/>
    </row>
    <row r="163" spans="1:17" ht="19.5" customHeight="1">
      <c r="A163" s="48" t="s">
        <v>171</v>
      </c>
      <c r="B163" s="48"/>
      <c r="C163" s="48"/>
      <c r="D163" s="48"/>
      <c r="E163" s="48"/>
      <c r="F163" s="48"/>
      <c r="G163" s="48" t="s">
        <v>171</v>
      </c>
      <c r="H163" s="48"/>
      <c r="I163" s="48"/>
      <c r="J163" s="48" t="s">
        <v>171</v>
      </c>
      <c r="K163" s="48"/>
      <c r="L163" s="48"/>
      <c r="M163" s="48"/>
      <c r="N163" s="48"/>
      <c r="O163" s="48"/>
      <c r="P163" s="48" t="s">
        <v>171</v>
      </c>
      <c r="Q163" s="48"/>
    </row>
    <row r="164" spans="1:17" ht="19.5" customHeight="1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</row>
    <row r="165" spans="1:17" ht="19.5" customHeight="1">
      <c r="A165" s="48" t="s">
        <v>490</v>
      </c>
      <c r="B165" s="50"/>
      <c r="C165" s="53" t="s">
        <v>491</v>
      </c>
      <c r="D165" s="50"/>
      <c r="E165" s="48"/>
      <c r="F165" s="48"/>
      <c r="G165" s="48"/>
      <c r="H165" s="48"/>
      <c r="I165" s="48"/>
      <c r="J165" s="48" t="s">
        <v>490</v>
      </c>
      <c r="K165" s="50"/>
      <c r="L165" s="53" t="s">
        <v>491</v>
      </c>
      <c r="M165" s="50"/>
      <c r="N165" s="48"/>
      <c r="O165" s="48"/>
      <c r="P165" s="48"/>
      <c r="Q165" s="48"/>
    </row>
    <row r="166" spans="1:17" ht="19.5" customHeight="1">
      <c r="A166" s="48" t="s">
        <v>492</v>
      </c>
      <c r="B166" s="54"/>
      <c r="C166" s="53" t="s">
        <v>491</v>
      </c>
      <c r="D166" s="54"/>
      <c r="E166" s="48"/>
      <c r="F166" s="48"/>
      <c r="G166" s="538"/>
      <c r="H166" s="538"/>
      <c r="I166" s="48"/>
      <c r="J166" s="48" t="s">
        <v>492</v>
      </c>
      <c r="K166" s="54"/>
      <c r="L166" s="53" t="s">
        <v>491</v>
      </c>
      <c r="M166" s="54"/>
      <c r="N166" s="48"/>
      <c r="O166" s="48"/>
      <c r="P166" s="538"/>
      <c r="Q166" s="538"/>
    </row>
    <row r="167" spans="1:17" ht="19.5" customHeight="1">
      <c r="A167" s="48" t="s">
        <v>493</v>
      </c>
      <c r="B167" s="54"/>
      <c r="C167" s="53" t="s">
        <v>491</v>
      </c>
      <c r="D167" s="54"/>
      <c r="E167" s="48"/>
      <c r="F167" s="48"/>
      <c r="G167" s="48" t="s">
        <v>261</v>
      </c>
      <c r="H167" s="48"/>
      <c r="I167" s="48"/>
      <c r="J167" s="48" t="s">
        <v>493</v>
      </c>
      <c r="K167" s="54"/>
      <c r="L167" s="53" t="s">
        <v>491</v>
      </c>
      <c r="M167" s="54"/>
      <c r="N167" s="48"/>
      <c r="O167" s="48"/>
      <c r="P167" s="48" t="s">
        <v>261</v>
      </c>
      <c r="Q167" s="48"/>
    </row>
    <row r="168" spans="1:17" ht="19.5" customHeight="1">
      <c r="A168" s="48" t="s">
        <v>262</v>
      </c>
      <c r="B168" s="54"/>
      <c r="C168" s="53" t="s">
        <v>491</v>
      </c>
      <c r="D168" s="54"/>
      <c r="E168" s="48"/>
      <c r="F168" s="48"/>
      <c r="G168" s="48"/>
      <c r="H168" s="48"/>
      <c r="I168" s="48"/>
      <c r="J168" s="48" t="s">
        <v>262</v>
      </c>
      <c r="K168" s="54"/>
      <c r="L168" s="53" t="s">
        <v>491</v>
      </c>
      <c r="M168" s="54"/>
      <c r="N168" s="48"/>
      <c r="O168" s="48"/>
      <c r="P168" s="48"/>
      <c r="Q168" s="48"/>
    </row>
    <row r="169" spans="1:17" ht="19.5" customHeight="1">
      <c r="A169" s="48" t="s">
        <v>263</v>
      </c>
      <c r="B169" s="54"/>
      <c r="C169" s="53" t="s">
        <v>491</v>
      </c>
      <c r="D169" s="54"/>
      <c r="E169" s="48"/>
      <c r="F169" s="48"/>
      <c r="G169" s="538"/>
      <c r="H169" s="538"/>
      <c r="I169" s="48"/>
      <c r="J169" s="48" t="s">
        <v>263</v>
      </c>
      <c r="K169" s="54"/>
      <c r="L169" s="53" t="s">
        <v>491</v>
      </c>
      <c r="M169" s="54"/>
      <c r="N169" s="48"/>
      <c r="O169" s="48"/>
      <c r="P169" s="538"/>
      <c r="Q169" s="538"/>
    </row>
    <row r="170" spans="1:17" ht="19.5" customHeight="1">
      <c r="A170" s="48" t="s">
        <v>264</v>
      </c>
      <c r="B170" s="54"/>
      <c r="C170" s="53" t="s">
        <v>491</v>
      </c>
      <c r="D170" s="54"/>
      <c r="E170" s="48"/>
      <c r="F170" s="48"/>
      <c r="G170" s="48" t="s">
        <v>375</v>
      </c>
      <c r="H170" s="48"/>
      <c r="I170" s="48"/>
      <c r="J170" s="48" t="s">
        <v>264</v>
      </c>
      <c r="K170" s="54"/>
      <c r="L170" s="53" t="s">
        <v>491</v>
      </c>
      <c r="M170" s="54"/>
      <c r="N170" s="48"/>
      <c r="O170" s="48"/>
      <c r="P170" s="48" t="s">
        <v>375</v>
      </c>
      <c r="Q170" s="48"/>
    </row>
    <row r="171" spans="1:17" ht="19.5" customHeight="1">
      <c r="A171" s="48" t="s">
        <v>376</v>
      </c>
      <c r="B171" s="54"/>
      <c r="C171" s="53" t="s">
        <v>491</v>
      </c>
      <c r="D171" s="54"/>
      <c r="E171" s="48"/>
      <c r="F171" s="48"/>
      <c r="G171" s="48"/>
      <c r="H171" s="48"/>
      <c r="I171" s="48"/>
      <c r="J171" s="48" t="s">
        <v>376</v>
      </c>
      <c r="K171" s="54"/>
      <c r="L171" s="53" t="s">
        <v>491</v>
      </c>
      <c r="M171" s="54"/>
      <c r="N171" s="48"/>
      <c r="O171" s="48"/>
      <c r="P171" s="48"/>
      <c r="Q171" s="48"/>
    </row>
    <row r="172" spans="1:17" ht="19.5" customHeight="1">
      <c r="A172" s="48" t="s">
        <v>377</v>
      </c>
      <c r="B172" s="54"/>
      <c r="C172" s="53" t="s">
        <v>491</v>
      </c>
      <c r="D172" s="54"/>
      <c r="E172" s="48"/>
      <c r="F172" s="48"/>
      <c r="G172" s="538"/>
      <c r="H172" s="538"/>
      <c r="I172" s="48"/>
      <c r="J172" s="48" t="s">
        <v>377</v>
      </c>
      <c r="K172" s="54"/>
      <c r="L172" s="53" t="s">
        <v>491</v>
      </c>
      <c r="M172" s="54"/>
      <c r="N172" s="48"/>
      <c r="O172" s="48"/>
      <c r="P172" s="538"/>
      <c r="Q172" s="538"/>
    </row>
    <row r="173" spans="1:17" ht="19.5" customHeight="1">
      <c r="A173" s="48" t="s">
        <v>378</v>
      </c>
      <c r="B173" s="54"/>
      <c r="C173" s="53" t="s">
        <v>491</v>
      </c>
      <c r="D173" s="54"/>
      <c r="E173" s="48"/>
      <c r="F173" s="48"/>
      <c r="G173" s="48" t="s">
        <v>379</v>
      </c>
      <c r="H173" s="48"/>
      <c r="I173" s="48"/>
      <c r="J173" s="48" t="s">
        <v>378</v>
      </c>
      <c r="K173" s="54"/>
      <c r="L173" s="53" t="s">
        <v>491</v>
      </c>
      <c r="M173" s="54"/>
      <c r="N173" s="48"/>
      <c r="O173" s="48"/>
      <c r="P173" s="48" t="s">
        <v>379</v>
      </c>
      <c r="Q173" s="48"/>
    </row>
    <row r="174" spans="1:17" ht="19.5" customHeight="1">
      <c r="A174" s="48"/>
      <c r="B174" s="48"/>
      <c r="C174" s="53"/>
      <c r="D174" s="48"/>
      <c r="E174" s="48"/>
      <c r="F174" s="48"/>
      <c r="G174" s="48"/>
      <c r="H174" s="48"/>
      <c r="I174" s="48"/>
      <c r="J174" s="48"/>
      <c r="K174" s="48"/>
      <c r="L174" s="53"/>
      <c r="M174" s="48"/>
      <c r="N174" s="48"/>
      <c r="O174" s="48"/>
      <c r="P174" s="48"/>
      <c r="Q174" s="48"/>
    </row>
    <row r="175" spans="1:17" ht="19.5" customHeight="1">
      <c r="A175" s="55"/>
      <c r="B175" s="55"/>
      <c r="C175" s="55"/>
      <c r="D175" s="55"/>
      <c r="E175" s="55"/>
      <c r="F175" s="55"/>
      <c r="G175" s="55"/>
      <c r="H175" s="55"/>
      <c r="I175" s="48"/>
      <c r="J175" s="55"/>
      <c r="K175" s="55"/>
      <c r="L175" s="55"/>
      <c r="M175" s="55"/>
      <c r="N175" s="55"/>
      <c r="O175" s="55"/>
      <c r="P175" s="55"/>
      <c r="Q175" s="55"/>
    </row>
    <row r="176" spans="1:17" ht="19.5" customHeight="1">
      <c r="A176" s="1" t="s">
        <v>293</v>
      </c>
      <c r="B176" s="48"/>
      <c r="C176" s="48"/>
      <c r="D176" s="48"/>
      <c r="E176" s="48"/>
      <c r="F176" s="48"/>
      <c r="G176" s="48"/>
      <c r="H176" s="48"/>
      <c r="I176" s="48"/>
      <c r="J176" s="1" t="s">
        <v>293</v>
      </c>
      <c r="K176" s="48"/>
      <c r="L176" s="48"/>
      <c r="M176" s="48"/>
      <c r="N176" s="48"/>
      <c r="O176" s="48"/>
      <c r="P176" s="48"/>
      <c r="Q176" s="48"/>
    </row>
    <row r="177" spans="1:17" ht="19.5" customHeight="1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</row>
    <row r="178" spans="1:17" ht="19.5" customHeight="1">
      <c r="A178" s="48" t="s">
        <v>294</v>
      </c>
      <c r="B178" s="48"/>
      <c r="C178" s="541"/>
      <c r="D178" s="543"/>
      <c r="E178" s="543"/>
      <c r="F178" s="48"/>
      <c r="G178" s="48"/>
      <c r="H178" s="48"/>
      <c r="I178" s="48"/>
      <c r="J178" s="48" t="s">
        <v>294</v>
      </c>
      <c r="K178" s="48"/>
      <c r="L178" s="541"/>
      <c r="M178" s="543"/>
      <c r="N178" s="543"/>
      <c r="O178" s="48"/>
      <c r="P178" s="48"/>
      <c r="Q178" s="48"/>
    </row>
    <row r="179" spans="1:17" ht="19.5" customHeight="1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</row>
    <row r="180" spans="1:17" ht="19.5" customHeight="1">
      <c r="A180" s="48" t="s">
        <v>295</v>
      </c>
      <c r="B180" s="48"/>
      <c r="C180" s="538">
        <f>T('[2]Nimet'!C101)</f>
      </c>
      <c r="D180" s="538"/>
      <c r="E180" s="538"/>
      <c r="F180" s="538"/>
      <c r="G180" s="538"/>
      <c r="H180" s="48"/>
      <c r="I180" s="48"/>
      <c r="J180" s="48" t="s">
        <v>295</v>
      </c>
      <c r="K180" s="48"/>
      <c r="L180" s="538">
        <f>T('[2]Nimet'!C101)</f>
      </c>
      <c r="M180" s="538"/>
      <c r="N180" s="538"/>
      <c r="O180" s="538"/>
      <c r="P180" s="538"/>
      <c r="Q180" s="48"/>
    </row>
    <row r="181" spans="1:17" ht="19.5" customHeight="1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</row>
    <row r="182" spans="1:17" ht="19.5" customHeight="1">
      <c r="A182" s="48" t="s">
        <v>487</v>
      </c>
      <c r="B182" s="48"/>
      <c r="C182" s="538">
        <f>T('16'!E102:F102)</f>
      </c>
      <c r="D182" s="538"/>
      <c r="E182" s="236" t="s">
        <v>488</v>
      </c>
      <c r="F182" s="48"/>
      <c r="G182" s="50"/>
      <c r="H182" s="48"/>
      <c r="I182" s="48"/>
      <c r="J182" s="48" t="s">
        <v>487</v>
      </c>
      <c r="K182" s="48"/>
      <c r="L182" s="538">
        <f>T('16'!E102:F102)</f>
      </c>
      <c r="M182" s="538"/>
      <c r="N182" s="236" t="s">
        <v>488</v>
      </c>
      <c r="O182" s="48"/>
      <c r="P182" s="51"/>
      <c r="Q182" s="48"/>
    </row>
    <row r="183" spans="1:17" ht="19.5" customHeight="1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</row>
    <row r="184" spans="1:17" ht="19.5" customHeight="1">
      <c r="A184" s="538">
        <f>T('16'!D118)</f>
      </c>
      <c r="B184" s="538"/>
      <c r="C184" s="538"/>
      <c r="D184" s="538"/>
      <c r="E184" s="52" t="s">
        <v>489</v>
      </c>
      <c r="F184" s="53"/>
      <c r="G184" s="538">
        <f>T('16'!D119)</f>
      </c>
      <c r="H184" s="538"/>
      <c r="I184" s="48"/>
      <c r="J184" s="538">
        <f>T('16'!D120)</f>
      </c>
      <c r="K184" s="538"/>
      <c r="L184" s="538"/>
      <c r="M184" s="538"/>
      <c r="N184" s="52" t="s">
        <v>489</v>
      </c>
      <c r="O184" s="53"/>
      <c r="P184" s="538">
        <f>T('16'!D121)</f>
      </c>
      <c r="Q184" s="538"/>
    </row>
    <row r="185" spans="1:17" ht="19.5" customHeight="1">
      <c r="A185" s="48" t="s">
        <v>170</v>
      </c>
      <c r="B185" s="48"/>
      <c r="C185" s="48"/>
      <c r="D185" s="48"/>
      <c r="E185" s="48"/>
      <c r="F185" s="48"/>
      <c r="G185" s="48" t="s">
        <v>170</v>
      </c>
      <c r="H185" s="48"/>
      <c r="I185" s="48"/>
      <c r="J185" s="48" t="s">
        <v>170</v>
      </c>
      <c r="K185" s="48"/>
      <c r="L185" s="48"/>
      <c r="M185" s="48"/>
      <c r="N185" s="48"/>
      <c r="O185" s="48"/>
      <c r="P185" s="48" t="s">
        <v>170</v>
      </c>
      <c r="Q185" s="48"/>
    </row>
    <row r="186" spans="1:17" ht="19.5" customHeight="1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</row>
    <row r="187" spans="1:17" ht="19.5" customHeight="1">
      <c r="A187" s="538">
        <f>T('16'!E118)</f>
      </c>
      <c r="B187" s="538"/>
      <c r="C187" s="538"/>
      <c r="D187" s="538"/>
      <c r="E187" s="48"/>
      <c r="F187" s="48"/>
      <c r="G187" s="538">
        <f>T('16'!E119)</f>
      </c>
      <c r="H187" s="538"/>
      <c r="I187" s="48"/>
      <c r="J187" s="538">
        <f>T('16'!E120)</f>
      </c>
      <c r="K187" s="538"/>
      <c r="L187" s="538"/>
      <c r="M187" s="538"/>
      <c r="N187" s="48"/>
      <c r="O187" s="48"/>
      <c r="P187" s="538">
        <f>T('16'!E121)</f>
      </c>
      <c r="Q187" s="538"/>
    </row>
    <row r="188" spans="1:17" ht="19.5" customHeight="1">
      <c r="A188" s="48" t="s">
        <v>171</v>
      </c>
      <c r="B188" s="48"/>
      <c r="C188" s="48"/>
      <c r="D188" s="48"/>
      <c r="E188" s="48"/>
      <c r="F188" s="48"/>
      <c r="G188" s="48" t="s">
        <v>171</v>
      </c>
      <c r="H188" s="48"/>
      <c r="I188" s="48"/>
      <c r="J188" s="48" t="s">
        <v>171</v>
      </c>
      <c r="K188" s="48"/>
      <c r="L188" s="48"/>
      <c r="M188" s="48"/>
      <c r="N188" s="48"/>
      <c r="O188" s="48"/>
      <c r="P188" s="48" t="s">
        <v>171</v>
      </c>
      <c r="Q188" s="48"/>
    </row>
    <row r="189" spans="1:17" ht="19.5" customHeight="1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</row>
    <row r="190" spans="1:17" ht="19.5" customHeight="1">
      <c r="A190" s="48" t="s">
        <v>490</v>
      </c>
      <c r="B190" s="50"/>
      <c r="C190" s="53" t="s">
        <v>491</v>
      </c>
      <c r="D190" s="50"/>
      <c r="E190" s="48"/>
      <c r="F190" s="48"/>
      <c r="G190" s="48"/>
      <c r="H190" s="48"/>
      <c r="I190" s="48"/>
      <c r="J190" s="48" t="s">
        <v>490</v>
      </c>
      <c r="K190" s="50"/>
      <c r="L190" s="53" t="s">
        <v>491</v>
      </c>
      <c r="M190" s="50"/>
      <c r="N190" s="48"/>
      <c r="O190" s="48"/>
      <c r="P190" s="48"/>
      <c r="Q190" s="48"/>
    </row>
    <row r="191" spans="1:17" ht="19.5" customHeight="1">
      <c r="A191" s="48" t="s">
        <v>492</v>
      </c>
      <c r="B191" s="54"/>
      <c r="C191" s="53" t="s">
        <v>491</v>
      </c>
      <c r="D191" s="54"/>
      <c r="E191" s="48"/>
      <c r="F191" s="48"/>
      <c r="G191" s="538"/>
      <c r="H191" s="538"/>
      <c r="I191" s="48"/>
      <c r="J191" s="48" t="s">
        <v>492</v>
      </c>
      <c r="K191" s="54"/>
      <c r="L191" s="53" t="s">
        <v>491</v>
      </c>
      <c r="M191" s="54"/>
      <c r="N191" s="48"/>
      <c r="O191" s="48"/>
      <c r="P191" s="538"/>
      <c r="Q191" s="538"/>
    </row>
    <row r="192" spans="1:17" ht="19.5" customHeight="1">
      <c r="A192" s="48" t="s">
        <v>493</v>
      </c>
      <c r="B192" s="54"/>
      <c r="C192" s="53" t="s">
        <v>491</v>
      </c>
      <c r="D192" s="54"/>
      <c r="E192" s="48"/>
      <c r="F192" s="48"/>
      <c r="G192" s="48" t="s">
        <v>261</v>
      </c>
      <c r="H192" s="48"/>
      <c r="I192" s="48"/>
      <c r="J192" s="48" t="s">
        <v>493</v>
      </c>
      <c r="K192" s="54"/>
      <c r="L192" s="53" t="s">
        <v>491</v>
      </c>
      <c r="M192" s="54"/>
      <c r="N192" s="48"/>
      <c r="O192" s="48"/>
      <c r="P192" s="48" t="s">
        <v>261</v>
      </c>
      <c r="Q192" s="48"/>
    </row>
    <row r="193" spans="1:17" ht="19.5" customHeight="1">
      <c r="A193" s="48" t="s">
        <v>262</v>
      </c>
      <c r="B193" s="54"/>
      <c r="C193" s="53" t="s">
        <v>491</v>
      </c>
      <c r="D193" s="54"/>
      <c r="E193" s="48"/>
      <c r="F193" s="48"/>
      <c r="G193" s="48"/>
      <c r="H193" s="48"/>
      <c r="I193" s="48"/>
      <c r="J193" s="48" t="s">
        <v>262</v>
      </c>
      <c r="K193" s="54"/>
      <c r="L193" s="53" t="s">
        <v>491</v>
      </c>
      <c r="M193" s="54"/>
      <c r="N193" s="48"/>
      <c r="O193" s="48"/>
      <c r="P193" s="48"/>
      <c r="Q193" s="48"/>
    </row>
    <row r="194" spans="1:17" ht="19.5" customHeight="1">
      <c r="A194" s="48" t="s">
        <v>263</v>
      </c>
      <c r="B194" s="54"/>
      <c r="C194" s="53" t="s">
        <v>491</v>
      </c>
      <c r="D194" s="54"/>
      <c r="E194" s="48"/>
      <c r="F194" s="48"/>
      <c r="G194" s="538"/>
      <c r="H194" s="538"/>
      <c r="I194" s="48"/>
      <c r="J194" s="48" t="s">
        <v>263</v>
      </c>
      <c r="K194" s="54"/>
      <c r="L194" s="53" t="s">
        <v>491</v>
      </c>
      <c r="M194" s="54"/>
      <c r="N194" s="48"/>
      <c r="O194" s="48"/>
      <c r="P194" s="538"/>
      <c r="Q194" s="538"/>
    </row>
    <row r="195" spans="1:17" ht="19.5" customHeight="1">
      <c r="A195" s="48" t="s">
        <v>264</v>
      </c>
      <c r="B195" s="54"/>
      <c r="C195" s="53" t="s">
        <v>491</v>
      </c>
      <c r="D195" s="54"/>
      <c r="E195" s="48"/>
      <c r="F195" s="48"/>
      <c r="G195" s="48" t="s">
        <v>375</v>
      </c>
      <c r="H195" s="48"/>
      <c r="I195" s="48"/>
      <c r="J195" s="48" t="s">
        <v>264</v>
      </c>
      <c r="K195" s="54"/>
      <c r="L195" s="53" t="s">
        <v>491</v>
      </c>
      <c r="M195" s="54"/>
      <c r="N195" s="48"/>
      <c r="O195" s="48"/>
      <c r="P195" s="48" t="s">
        <v>375</v>
      </c>
      <c r="Q195" s="48"/>
    </row>
    <row r="196" spans="1:17" ht="19.5" customHeight="1">
      <c r="A196" s="48" t="s">
        <v>376</v>
      </c>
      <c r="B196" s="54"/>
      <c r="C196" s="53" t="s">
        <v>491</v>
      </c>
      <c r="D196" s="54"/>
      <c r="E196" s="48"/>
      <c r="F196" s="48"/>
      <c r="G196" s="48"/>
      <c r="H196" s="48"/>
      <c r="I196" s="48"/>
      <c r="J196" s="48" t="s">
        <v>376</v>
      </c>
      <c r="K196" s="54"/>
      <c r="L196" s="53" t="s">
        <v>491</v>
      </c>
      <c r="M196" s="54"/>
      <c r="N196" s="48"/>
      <c r="O196" s="48"/>
      <c r="P196" s="48"/>
      <c r="Q196" s="48"/>
    </row>
    <row r="197" spans="1:17" ht="19.5" customHeight="1">
      <c r="A197" s="48" t="s">
        <v>377</v>
      </c>
      <c r="B197" s="54"/>
      <c r="C197" s="53" t="s">
        <v>491</v>
      </c>
      <c r="D197" s="54"/>
      <c r="E197" s="48"/>
      <c r="F197" s="48"/>
      <c r="G197" s="538"/>
      <c r="H197" s="538"/>
      <c r="I197" s="48"/>
      <c r="J197" s="48" t="s">
        <v>377</v>
      </c>
      <c r="K197" s="54"/>
      <c r="L197" s="53" t="s">
        <v>491</v>
      </c>
      <c r="M197" s="54"/>
      <c r="N197" s="48"/>
      <c r="O197" s="48"/>
      <c r="P197" s="538"/>
      <c r="Q197" s="538"/>
    </row>
    <row r="198" spans="1:17" ht="19.5" customHeight="1">
      <c r="A198" s="48" t="s">
        <v>378</v>
      </c>
      <c r="B198" s="54"/>
      <c r="C198" s="53" t="s">
        <v>491</v>
      </c>
      <c r="D198" s="54"/>
      <c r="E198" s="48"/>
      <c r="F198" s="48"/>
      <c r="G198" s="48" t="s">
        <v>379</v>
      </c>
      <c r="H198" s="48"/>
      <c r="I198" s="48"/>
      <c r="J198" s="48" t="s">
        <v>378</v>
      </c>
      <c r="K198" s="54"/>
      <c r="L198" s="53" t="s">
        <v>491</v>
      </c>
      <c r="M198" s="54"/>
      <c r="N198" s="48"/>
      <c r="O198" s="48"/>
      <c r="P198" s="48" t="s">
        <v>379</v>
      </c>
      <c r="Q198" s="48"/>
    </row>
    <row r="199" spans="1:17" ht="19.5" customHeight="1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</row>
    <row r="200" spans="1:17" ht="19.5" customHeight="1">
      <c r="A200" s="55"/>
      <c r="B200" s="55"/>
      <c r="C200" s="55"/>
      <c r="D200" s="55"/>
      <c r="E200" s="55"/>
      <c r="F200" s="55"/>
      <c r="G200" s="55"/>
      <c r="H200" s="55"/>
      <c r="I200" s="48"/>
      <c r="J200" s="55"/>
      <c r="K200" s="55"/>
      <c r="L200" s="55"/>
      <c r="M200" s="55"/>
      <c r="N200" s="55"/>
      <c r="O200" s="55"/>
      <c r="P200" s="55"/>
      <c r="Q200" s="55"/>
    </row>
  </sheetData>
  <mergeCells count="160">
    <mergeCell ref="G191:H191"/>
    <mergeCell ref="P191:Q191"/>
    <mergeCell ref="G194:H194"/>
    <mergeCell ref="P194:Q194"/>
    <mergeCell ref="G197:H197"/>
    <mergeCell ref="P197:Q197"/>
    <mergeCell ref="A184:D184"/>
    <mergeCell ref="G184:H184"/>
    <mergeCell ref="J184:M184"/>
    <mergeCell ref="P184:Q184"/>
    <mergeCell ref="A187:D187"/>
    <mergeCell ref="G187:H187"/>
    <mergeCell ref="J187:M187"/>
    <mergeCell ref="P187:Q187"/>
    <mergeCell ref="C178:E178"/>
    <mergeCell ref="L178:N178"/>
    <mergeCell ref="C180:G180"/>
    <mergeCell ref="L180:P180"/>
    <mergeCell ref="C182:D182"/>
    <mergeCell ref="L182:M182"/>
    <mergeCell ref="G166:H166"/>
    <mergeCell ref="P166:Q166"/>
    <mergeCell ref="G169:H169"/>
    <mergeCell ref="P169:Q169"/>
    <mergeCell ref="G172:H172"/>
    <mergeCell ref="P172:Q172"/>
    <mergeCell ref="A159:D159"/>
    <mergeCell ref="G159:H159"/>
    <mergeCell ref="J159:M159"/>
    <mergeCell ref="P159:Q159"/>
    <mergeCell ref="A162:D162"/>
    <mergeCell ref="G162:H162"/>
    <mergeCell ref="J162:M162"/>
    <mergeCell ref="P162:Q162"/>
    <mergeCell ref="C153:E153"/>
    <mergeCell ref="L153:N153"/>
    <mergeCell ref="C155:G155"/>
    <mergeCell ref="L155:P155"/>
    <mergeCell ref="C157:D157"/>
    <mergeCell ref="L157:M157"/>
    <mergeCell ref="G141:H141"/>
    <mergeCell ref="P141:Q141"/>
    <mergeCell ref="G144:H144"/>
    <mergeCell ref="P144:Q144"/>
    <mergeCell ref="G147:H147"/>
    <mergeCell ref="P147:Q147"/>
    <mergeCell ref="A134:D134"/>
    <mergeCell ref="G134:H134"/>
    <mergeCell ref="J134:M134"/>
    <mergeCell ref="P134:Q134"/>
    <mergeCell ref="A137:D137"/>
    <mergeCell ref="G137:H137"/>
    <mergeCell ref="J137:M137"/>
    <mergeCell ref="P137:Q137"/>
    <mergeCell ref="C128:E128"/>
    <mergeCell ref="L128:N128"/>
    <mergeCell ref="C130:G130"/>
    <mergeCell ref="L130:P130"/>
    <mergeCell ref="C132:D132"/>
    <mergeCell ref="L132:M132"/>
    <mergeCell ref="G116:H116"/>
    <mergeCell ref="P116:Q116"/>
    <mergeCell ref="G119:H119"/>
    <mergeCell ref="P119:Q119"/>
    <mergeCell ref="G122:H122"/>
    <mergeCell ref="P122:Q122"/>
    <mergeCell ref="A109:D109"/>
    <mergeCell ref="G109:H109"/>
    <mergeCell ref="J109:M109"/>
    <mergeCell ref="P109:Q109"/>
    <mergeCell ref="A112:D112"/>
    <mergeCell ref="G112:H112"/>
    <mergeCell ref="J112:M112"/>
    <mergeCell ref="P112:Q112"/>
    <mergeCell ref="C103:E103"/>
    <mergeCell ref="L103:N103"/>
    <mergeCell ref="C105:G105"/>
    <mergeCell ref="L105:P105"/>
    <mergeCell ref="C107:D107"/>
    <mergeCell ref="L107:M107"/>
    <mergeCell ref="G91:H91"/>
    <mergeCell ref="P91:Q91"/>
    <mergeCell ref="G94:H94"/>
    <mergeCell ref="P94:Q94"/>
    <mergeCell ref="G97:H97"/>
    <mergeCell ref="P97:Q97"/>
    <mergeCell ref="A84:D84"/>
    <mergeCell ref="G84:H84"/>
    <mergeCell ref="J84:M84"/>
    <mergeCell ref="P84:Q84"/>
    <mergeCell ref="A87:D87"/>
    <mergeCell ref="G87:H87"/>
    <mergeCell ref="J87:M87"/>
    <mergeCell ref="P87:Q87"/>
    <mergeCell ref="C78:E78"/>
    <mergeCell ref="L78:N78"/>
    <mergeCell ref="C80:G80"/>
    <mergeCell ref="L80:P80"/>
    <mergeCell ref="C82:D82"/>
    <mergeCell ref="L82:M82"/>
    <mergeCell ref="G66:H66"/>
    <mergeCell ref="P66:Q66"/>
    <mergeCell ref="G69:H69"/>
    <mergeCell ref="P69:Q69"/>
    <mergeCell ref="G72:H72"/>
    <mergeCell ref="P72:Q72"/>
    <mergeCell ref="A59:D59"/>
    <mergeCell ref="G59:H59"/>
    <mergeCell ref="J59:M59"/>
    <mergeCell ref="P59:Q59"/>
    <mergeCell ref="A62:D62"/>
    <mergeCell ref="G62:H62"/>
    <mergeCell ref="J62:M62"/>
    <mergeCell ref="P62:Q62"/>
    <mergeCell ref="C53:E53"/>
    <mergeCell ref="L53:N53"/>
    <mergeCell ref="C55:G55"/>
    <mergeCell ref="L55:P55"/>
    <mergeCell ref="C57:D57"/>
    <mergeCell ref="L57:M57"/>
    <mergeCell ref="G41:H41"/>
    <mergeCell ref="P41:Q41"/>
    <mergeCell ref="G44:H44"/>
    <mergeCell ref="P44:Q44"/>
    <mergeCell ref="G47:H47"/>
    <mergeCell ref="P47:Q47"/>
    <mergeCell ref="A34:D34"/>
    <mergeCell ref="G34:H34"/>
    <mergeCell ref="J34:M34"/>
    <mergeCell ref="P34:Q34"/>
    <mergeCell ref="A37:D37"/>
    <mergeCell ref="G37:H37"/>
    <mergeCell ref="J37:M37"/>
    <mergeCell ref="P37:Q37"/>
    <mergeCell ref="C28:E28"/>
    <mergeCell ref="L28:N28"/>
    <mergeCell ref="C30:G30"/>
    <mergeCell ref="L30:P30"/>
    <mergeCell ref="C32:D32"/>
    <mergeCell ref="L32:M32"/>
    <mergeCell ref="G16:H16"/>
    <mergeCell ref="P16:Q16"/>
    <mergeCell ref="G19:H19"/>
    <mergeCell ref="P19:Q19"/>
    <mergeCell ref="G22:H22"/>
    <mergeCell ref="P22:Q22"/>
    <mergeCell ref="A9:D9"/>
    <mergeCell ref="G9:H9"/>
    <mergeCell ref="J9:M9"/>
    <mergeCell ref="P9:Q9"/>
    <mergeCell ref="A12:D12"/>
    <mergeCell ref="G12:H12"/>
    <mergeCell ref="J12:M12"/>
    <mergeCell ref="P12:Q12"/>
    <mergeCell ref="C3:E3"/>
    <mergeCell ref="L3:N3"/>
    <mergeCell ref="C5:G5"/>
    <mergeCell ref="L5:P5"/>
    <mergeCell ref="C7:D7"/>
    <mergeCell ref="L7:M7"/>
  </mergeCells>
  <printOptions/>
  <pageMargins left="0.4" right="0.1968503937007874" top="0.3937007874015748" bottom="0.1968503937007874" header="0.39" footer="0.25"/>
  <pageSetup horizontalDpi="600" verticalDpi="600" orientation="portrait" paperSize="9" scale="74"/>
  <rowBreaks count="1" manualBreakCount="1">
    <brk id="50" max="17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Q100"/>
  <sheetViews>
    <sheetView showGridLines="0" zoomScale="70" zoomScaleNormal="70" workbookViewId="0" topLeftCell="A1">
      <selection activeCell="A23" sqref="A23"/>
    </sheetView>
  </sheetViews>
  <sheetFormatPr defaultColWidth="9.140625" defaultRowHeight="19.5" customHeight="1"/>
  <cols>
    <col min="1" max="1" width="7.7109375" style="237" customWidth="1"/>
    <col min="2" max="2" width="4.8515625" style="237" customWidth="1"/>
    <col min="3" max="3" width="4.00390625" style="237" customWidth="1"/>
    <col min="4" max="4" width="6.00390625" style="237" customWidth="1"/>
    <col min="5" max="5" width="8.421875" style="237" customWidth="1"/>
    <col min="6" max="6" width="3.28125" style="237" customWidth="1"/>
    <col min="7" max="7" width="10.140625" style="237" customWidth="1"/>
    <col min="8" max="8" width="12.421875" style="237" customWidth="1"/>
    <col min="9" max="9" width="7.00390625" style="237" customWidth="1"/>
    <col min="10" max="10" width="7.7109375" style="237" customWidth="1"/>
    <col min="11" max="11" width="4.8515625" style="237" customWidth="1"/>
    <col min="12" max="12" width="4.00390625" style="237" customWidth="1"/>
    <col min="13" max="13" width="6.00390625" style="237" customWidth="1"/>
    <col min="14" max="14" width="8.421875" style="237" customWidth="1"/>
    <col min="15" max="15" width="3.28125" style="237" customWidth="1"/>
    <col min="16" max="16" width="10.140625" style="237" customWidth="1"/>
    <col min="17" max="17" width="12.421875" style="237" customWidth="1"/>
    <col min="18" max="18" width="7.00390625" style="237" customWidth="1"/>
    <col min="19" max="16384" width="9.140625" style="237" customWidth="1"/>
  </cols>
  <sheetData>
    <row r="1" spans="1:17" ht="21" customHeight="1">
      <c r="A1" s="1" t="s">
        <v>293</v>
      </c>
      <c r="B1" s="48"/>
      <c r="C1" s="48"/>
      <c r="D1" s="48"/>
      <c r="E1" s="48"/>
      <c r="F1" s="48"/>
      <c r="G1" s="48"/>
      <c r="H1" s="48"/>
      <c r="I1" s="48"/>
      <c r="J1" s="1" t="s">
        <v>293</v>
      </c>
      <c r="K1" s="48"/>
      <c r="L1" s="48"/>
      <c r="M1" s="48"/>
      <c r="N1" s="48"/>
      <c r="O1" s="48"/>
      <c r="P1" s="48"/>
      <c r="Q1" s="48"/>
    </row>
    <row r="2" spans="1:17" ht="21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21" customHeight="1">
      <c r="A3" s="48" t="s">
        <v>294</v>
      </c>
      <c r="B3" s="48"/>
      <c r="C3" s="541"/>
      <c r="D3" s="543"/>
      <c r="E3" s="543"/>
      <c r="F3" s="48"/>
      <c r="G3" s="48"/>
      <c r="H3" s="48"/>
      <c r="I3" s="48"/>
      <c r="J3" s="48" t="s">
        <v>294</v>
      </c>
      <c r="K3" s="48"/>
      <c r="L3" s="541"/>
      <c r="M3" s="543"/>
      <c r="N3" s="543"/>
      <c r="O3" s="48"/>
      <c r="P3" s="48"/>
      <c r="Q3" s="48"/>
    </row>
    <row r="4" spans="1:17" ht="21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21" customHeight="1">
      <c r="A5" s="48" t="s">
        <v>295</v>
      </c>
      <c r="B5" s="48"/>
      <c r="C5" s="538" t="str">
        <f>T('[2]Nimet'!C1)</f>
        <v>Acon GP</v>
      </c>
      <c r="D5" s="538"/>
      <c r="E5" s="538"/>
      <c r="F5" s="538"/>
      <c r="G5" s="538"/>
      <c r="H5" s="48"/>
      <c r="I5" s="48"/>
      <c r="J5" s="48" t="s">
        <v>295</v>
      </c>
      <c r="K5" s="48"/>
      <c r="L5" s="538" t="str">
        <f>T('[2]Nimet'!C1)</f>
        <v>Acon GP</v>
      </c>
      <c r="M5" s="538"/>
      <c r="N5" s="538"/>
      <c r="O5" s="538"/>
      <c r="P5" s="538"/>
      <c r="Q5" s="48"/>
    </row>
    <row r="6" spans="1:17" ht="21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1" customHeight="1">
      <c r="A7" s="48" t="s">
        <v>487</v>
      </c>
      <c r="B7" s="48"/>
      <c r="C7" s="538" t="str">
        <f>T('16'!E2:F2)</f>
        <v>MJ-17</v>
      </c>
      <c r="D7" s="538"/>
      <c r="E7" s="236" t="s">
        <v>488</v>
      </c>
      <c r="F7" s="48"/>
      <c r="G7" s="50"/>
      <c r="H7" s="48"/>
      <c r="I7" s="48"/>
      <c r="J7" s="48" t="s">
        <v>487</v>
      </c>
      <c r="K7" s="48"/>
      <c r="L7" s="538" t="str">
        <f>T('16'!E2:F2)</f>
        <v>MJ-17</v>
      </c>
      <c r="M7" s="538"/>
      <c r="N7" s="236" t="s">
        <v>488</v>
      </c>
      <c r="O7" s="48"/>
      <c r="P7" s="51"/>
      <c r="Q7" s="48"/>
    </row>
    <row r="8" spans="1:17" ht="21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21" customHeight="1">
      <c r="A9" s="538">
        <f>T('16'!D5)</f>
      </c>
      <c r="B9" s="538"/>
      <c r="C9" s="538"/>
      <c r="D9" s="538"/>
      <c r="E9" s="52" t="s">
        <v>489</v>
      </c>
      <c r="F9" s="53"/>
      <c r="G9" s="538">
        <f>T('16'!D6)</f>
      </c>
      <c r="H9" s="538"/>
      <c r="I9" s="48"/>
      <c r="J9" s="538">
        <f>T('16'!D7)</f>
      </c>
      <c r="K9" s="538"/>
      <c r="L9" s="538"/>
      <c r="M9" s="538"/>
      <c r="N9" s="52" t="s">
        <v>489</v>
      </c>
      <c r="O9" s="53"/>
      <c r="P9" s="538">
        <f>T('16'!D8)</f>
      </c>
      <c r="Q9" s="538"/>
    </row>
    <row r="10" spans="1:17" ht="21" customHeight="1">
      <c r="A10" s="48" t="s">
        <v>170</v>
      </c>
      <c r="B10" s="48"/>
      <c r="C10" s="48"/>
      <c r="D10" s="48"/>
      <c r="E10" s="48"/>
      <c r="F10" s="48"/>
      <c r="G10" s="48" t="s">
        <v>170</v>
      </c>
      <c r="H10" s="48"/>
      <c r="I10" s="48"/>
      <c r="J10" s="48" t="s">
        <v>170</v>
      </c>
      <c r="K10" s="48"/>
      <c r="L10" s="48"/>
      <c r="M10" s="48"/>
      <c r="N10" s="48"/>
      <c r="O10" s="48"/>
      <c r="P10" s="48" t="s">
        <v>170</v>
      </c>
      <c r="Q10" s="48"/>
    </row>
    <row r="11" spans="1:17" ht="21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21" customHeight="1">
      <c r="A12" s="538">
        <f>T('16'!E5)</f>
      </c>
      <c r="B12" s="538"/>
      <c r="C12" s="538"/>
      <c r="D12" s="538"/>
      <c r="E12" s="48"/>
      <c r="F12" s="48"/>
      <c r="G12" s="538">
        <f>T('16'!E6)</f>
      </c>
      <c r="H12" s="538"/>
      <c r="I12" s="48"/>
      <c r="J12" s="538">
        <f>T('16'!E7)</f>
      </c>
      <c r="K12" s="538"/>
      <c r="L12" s="538"/>
      <c r="M12" s="538"/>
      <c r="N12" s="48"/>
      <c r="O12" s="48"/>
      <c r="P12" s="538">
        <f>T('16'!E8)</f>
      </c>
      <c r="Q12" s="538"/>
    </row>
    <row r="13" spans="1:17" ht="21" customHeight="1">
      <c r="A13" s="48" t="s">
        <v>171</v>
      </c>
      <c r="B13" s="48"/>
      <c r="C13" s="48"/>
      <c r="D13" s="48"/>
      <c r="E13" s="48"/>
      <c r="F13" s="48"/>
      <c r="G13" s="48" t="s">
        <v>171</v>
      </c>
      <c r="H13" s="48"/>
      <c r="I13" s="48"/>
      <c r="J13" s="48" t="s">
        <v>171</v>
      </c>
      <c r="K13" s="48"/>
      <c r="L13" s="48"/>
      <c r="M13" s="48"/>
      <c r="N13" s="48"/>
      <c r="O13" s="48"/>
      <c r="P13" s="48" t="s">
        <v>171</v>
      </c>
      <c r="Q13" s="48"/>
    </row>
    <row r="14" spans="1:17" ht="21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21" customHeight="1">
      <c r="A15" s="48" t="s">
        <v>490</v>
      </c>
      <c r="B15" s="50"/>
      <c r="C15" s="53" t="s">
        <v>491</v>
      </c>
      <c r="D15" s="50"/>
      <c r="E15" s="48"/>
      <c r="F15" s="48"/>
      <c r="G15" s="48"/>
      <c r="H15" s="48"/>
      <c r="I15" s="48"/>
      <c r="J15" s="48" t="s">
        <v>490</v>
      </c>
      <c r="K15" s="50"/>
      <c r="L15" s="53" t="s">
        <v>491</v>
      </c>
      <c r="M15" s="50"/>
      <c r="N15" s="48"/>
      <c r="O15" s="48"/>
      <c r="P15" s="48"/>
      <c r="Q15" s="48"/>
    </row>
    <row r="16" spans="1:17" ht="21" customHeight="1">
      <c r="A16" s="48" t="s">
        <v>492</v>
      </c>
      <c r="B16" s="54"/>
      <c r="C16" s="53" t="s">
        <v>491</v>
      </c>
      <c r="D16" s="54"/>
      <c r="E16" s="48"/>
      <c r="F16" s="48"/>
      <c r="G16" s="538"/>
      <c r="H16" s="538"/>
      <c r="I16" s="48"/>
      <c r="J16" s="48" t="s">
        <v>492</v>
      </c>
      <c r="K16" s="54"/>
      <c r="L16" s="53" t="s">
        <v>491</v>
      </c>
      <c r="M16" s="54"/>
      <c r="N16" s="48"/>
      <c r="O16" s="48"/>
      <c r="P16" s="538"/>
      <c r="Q16" s="538"/>
    </row>
    <row r="17" spans="1:17" ht="21" customHeight="1">
      <c r="A17" s="48" t="s">
        <v>493</v>
      </c>
      <c r="B17" s="54"/>
      <c r="C17" s="53" t="s">
        <v>491</v>
      </c>
      <c r="D17" s="54"/>
      <c r="E17" s="48"/>
      <c r="F17" s="48"/>
      <c r="G17" s="48" t="s">
        <v>261</v>
      </c>
      <c r="H17" s="48"/>
      <c r="I17" s="48"/>
      <c r="J17" s="48" t="s">
        <v>493</v>
      </c>
      <c r="K17" s="54"/>
      <c r="L17" s="53" t="s">
        <v>491</v>
      </c>
      <c r="M17" s="54"/>
      <c r="N17" s="48"/>
      <c r="O17" s="48"/>
      <c r="P17" s="48" t="s">
        <v>261</v>
      </c>
      <c r="Q17" s="48"/>
    </row>
    <row r="18" spans="1:17" ht="21" customHeight="1">
      <c r="A18" s="48" t="s">
        <v>262</v>
      </c>
      <c r="B18" s="54"/>
      <c r="C18" s="53" t="s">
        <v>491</v>
      </c>
      <c r="D18" s="54"/>
      <c r="E18" s="48"/>
      <c r="F18" s="48"/>
      <c r="G18" s="48"/>
      <c r="H18" s="48"/>
      <c r="I18" s="48"/>
      <c r="J18" s="48" t="s">
        <v>262</v>
      </c>
      <c r="K18" s="54"/>
      <c r="L18" s="53" t="s">
        <v>491</v>
      </c>
      <c r="M18" s="54"/>
      <c r="N18" s="48"/>
      <c r="O18" s="48"/>
      <c r="P18" s="48"/>
      <c r="Q18" s="48"/>
    </row>
    <row r="19" spans="1:17" ht="21" customHeight="1">
      <c r="A19" s="48" t="s">
        <v>263</v>
      </c>
      <c r="B19" s="54"/>
      <c r="C19" s="53" t="s">
        <v>491</v>
      </c>
      <c r="D19" s="54"/>
      <c r="E19" s="48"/>
      <c r="F19" s="48"/>
      <c r="G19" s="538"/>
      <c r="H19" s="538"/>
      <c r="I19" s="48"/>
      <c r="J19" s="48" t="s">
        <v>263</v>
      </c>
      <c r="K19" s="54"/>
      <c r="L19" s="53" t="s">
        <v>491</v>
      </c>
      <c r="M19" s="54"/>
      <c r="N19" s="48"/>
      <c r="O19" s="48"/>
      <c r="P19" s="538"/>
      <c r="Q19" s="538"/>
    </row>
    <row r="20" spans="1:17" ht="21" customHeight="1">
      <c r="A20" s="48" t="s">
        <v>264</v>
      </c>
      <c r="B20" s="54"/>
      <c r="C20" s="53" t="s">
        <v>491</v>
      </c>
      <c r="D20" s="54"/>
      <c r="E20" s="48"/>
      <c r="F20" s="48"/>
      <c r="G20" s="48" t="s">
        <v>375</v>
      </c>
      <c r="H20" s="48"/>
      <c r="I20" s="48"/>
      <c r="J20" s="48" t="s">
        <v>264</v>
      </c>
      <c r="K20" s="54"/>
      <c r="L20" s="53" t="s">
        <v>491</v>
      </c>
      <c r="M20" s="54"/>
      <c r="N20" s="48"/>
      <c r="O20" s="48"/>
      <c r="P20" s="48" t="s">
        <v>375</v>
      </c>
      <c r="Q20" s="48"/>
    </row>
    <row r="21" spans="1:17" ht="21" customHeight="1">
      <c r="A21" s="48" t="s">
        <v>376</v>
      </c>
      <c r="B21" s="54"/>
      <c r="C21" s="53" t="s">
        <v>491</v>
      </c>
      <c r="D21" s="54"/>
      <c r="E21" s="48"/>
      <c r="F21" s="48"/>
      <c r="G21" s="48"/>
      <c r="H21" s="48"/>
      <c r="I21" s="48"/>
      <c r="J21" s="48" t="s">
        <v>376</v>
      </c>
      <c r="K21" s="54"/>
      <c r="L21" s="53" t="s">
        <v>491</v>
      </c>
      <c r="M21" s="54"/>
      <c r="N21" s="48"/>
      <c r="O21" s="48"/>
      <c r="P21" s="48"/>
      <c r="Q21" s="48"/>
    </row>
    <row r="22" spans="1:17" ht="21" customHeight="1">
      <c r="A22" s="48" t="s">
        <v>377</v>
      </c>
      <c r="B22" s="54"/>
      <c r="C22" s="53" t="s">
        <v>491</v>
      </c>
      <c r="D22" s="54"/>
      <c r="E22" s="48"/>
      <c r="F22" s="48"/>
      <c r="G22" s="538"/>
      <c r="H22" s="538"/>
      <c r="I22" s="48"/>
      <c r="J22" s="48" t="s">
        <v>377</v>
      </c>
      <c r="K22" s="54"/>
      <c r="L22" s="53" t="s">
        <v>491</v>
      </c>
      <c r="M22" s="54"/>
      <c r="N22" s="48"/>
      <c r="O22" s="48"/>
      <c r="P22" s="538"/>
      <c r="Q22" s="538"/>
    </row>
    <row r="23" spans="1:17" ht="21" customHeight="1">
      <c r="A23" s="48" t="s">
        <v>378</v>
      </c>
      <c r="B23" s="54"/>
      <c r="C23" s="53" t="s">
        <v>491</v>
      </c>
      <c r="D23" s="54"/>
      <c r="E23" s="48"/>
      <c r="F23" s="48"/>
      <c r="G23" s="48" t="s">
        <v>379</v>
      </c>
      <c r="H23" s="48"/>
      <c r="I23" s="48"/>
      <c r="J23" s="48" t="s">
        <v>378</v>
      </c>
      <c r="K23" s="54"/>
      <c r="L23" s="53" t="s">
        <v>491</v>
      </c>
      <c r="M23" s="54"/>
      <c r="N23" s="48"/>
      <c r="O23" s="48"/>
      <c r="P23" s="48" t="s">
        <v>379</v>
      </c>
      <c r="Q23" s="48"/>
    </row>
    <row r="24" spans="1:17" ht="21" customHeight="1">
      <c r="A24" s="48"/>
      <c r="B24" s="48"/>
      <c r="C24" s="53"/>
      <c r="D24" s="48"/>
      <c r="E24" s="48"/>
      <c r="F24" s="48"/>
      <c r="G24" s="48"/>
      <c r="H24" s="48"/>
      <c r="I24" s="48"/>
      <c r="J24" s="48"/>
      <c r="K24" s="48"/>
      <c r="L24" s="53"/>
      <c r="M24" s="48"/>
      <c r="N24" s="48"/>
      <c r="O24" s="48"/>
      <c r="P24" s="48"/>
      <c r="Q24" s="48"/>
    </row>
    <row r="25" spans="1:17" ht="21" customHeight="1">
      <c r="A25" s="55"/>
      <c r="B25" s="55"/>
      <c r="C25" s="55"/>
      <c r="D25" s="55"/>
      <c r="E25" s="55"/>
      <c r="F25" s="55"/>
      <c r="G25" s="55"/>
      <c r="H25" s="55"/>
      <c r="I25" s="48"/>
      <c r="J25" s="55"/>
      <c r="K25" s="55"/>
      <c r="L25" s="55"/>
      <c r="M25" s="55"/>
      <c r="N25" s="55"/>
      <c r="O25" s="55"/>
      <c r="P25" s="55"/>
      <c r="Q25" s="55"/>
    </row>
    <row r="26" spans="1:17" ht="21" customHeight="1">
      <c r="A26" s="1" t="s">
        <v>293</v>
      </c>
      <c r="B26" s="48"/>
      <c r="C26" s="48"/>
      <c r="D26" s="48"/>
      <c r="E26" s="48"/>
      <c r="F26" s="48"/>
      <c r="G26" s="48"/>
      <c r="H26" s="48"/>
      <c r="I26" s="48"/>
      <c r="J26" s="1" t="s">
        <v>293</v>
      </c>
      <c r="K26" s="48"/>
      <c r="L26" s="48"/>
      <c r="M26" s="48"/>
      <c r="N26" s="48"/>
      <c r="O26" s="48"/>
      <c r="P26" s="48"/>
      <c r="Q26" s="48"/>
    </row>
    <row r="27" spans="1:17" ht="21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17" ht="21" customHeight="1">
      <c r="A28" s="48" t="s">
        <v>294</v>
      </c>
      <c r="B28" s="48"/>
      <c r="C28" s="541"/>
      <c r="D28" s="543"/>
      <c r="E28" s="543"/>
      <c r="F28" s="48"/>
      <c r="G28" s="48"/>
      <c r="H28" s="48"/>
      <c r="I28" s="48"/>
      <c r="J28" s="48" t="s">
        <v>294</v>
      </c>
      <c r="K28" s="48"/>
      <c r="L28" s="541"/>
      <c r="M28" s="543"/>
      <c r="N28" s="543"/>
      <c r="O28" s="48"/>
      <c r="P28" s="48"/>
      <c r="Q28" s="48"/>
    </row>
    <row r="29" spans="1:17" ht="21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ht="21" customHeight="1">
      <c r="A30" s="48" t="s">
        <v>295</v>
      </c>
      <c r="B30" s="48"/>
      <c r="C30" s="538" t="str">
        <f>T('[2]Nimet'!C1)</f>
        <v>Acon GP</v>
      </c>
      <c r="D30" s="538"/>
      <c r="E30" s="538"/>
      <c r="F30" s="538"/>
      <c r="G30" s="538"/>
      <c r="H30" s="48"/>
      <c r="I30" s="48"/>
      <c r="J30" s="48" t="s">
        <v>295</v>
      </c>
      <c r="K30" s="48"/>
      <c r="L30" s="538" t="str">
        <f>T('[2]Nimet'!C1)</f>
        <v>Acon GP</v>
      </c>
      <c r="M30" s="538"/>
      <c r="N30" s="538"/>
      <c r="O30" s="538"/>
      <c r="P30" s="538"/>
      <c r="Q30" s="48"/>
    </row>
    <row r="31" spans="1:17" ht="21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 ht="21" customHeight="1">
      <c r="A32" s="48" t="s">
        <v>487</v>
      </c>
      <c r="B32" s="48"/>
      <c r="C32" s="538" t="str">
        <f>T('16'!E2:F2)</f>
        <v>MJ-17</v>
      </c>
      <c r="D32" s="538"/>
      <c r="E32" s="236" t="s">
        <v>488</v>
      </c>
      <c r="F32" s="48"/>
      <c r="G32" s="50"/>
      <c r="H32" s="48"/>
      <c r="I32" s="48"/>
      <c r="J32" s="48" t="s">
        <v>487</v>
      </c>
      <c r="K32" s="48"/>
      <c r="L32" s="538" t="str">
        <f>T('16'!E2:F2)</f>
        <v>MJ-17</v>
      </c>
      <c r="M32" s="538"/>
      <c r="N32" s="236" t="s">
        <v>488</v>
      </c>
      <c r="O32" s="48"/>
      <c r="P32" s="51"/>
      <c r="Q32" s="48"/>
    </row>
    <row r="33" spans="1:17" ht="21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</row>
    <row r="34" spans="1:17" ht="21" customHeight="1">
      <c r="A34" s="538">
        <f>T('16'!D9)</f>
      </c>
      <c r="B34" s="538"/>
      <c r="C34" s="538"/>
      <c r="D34" s="538"/>
      <c r="E34" s="52" t="s">
        <v>489</v>
      </c>
      <c r="F34" s="53"/>
      <c r="G34" s="538">
        <f>T('16'!D10)</f>
      </c>
      <c r="H34" s="538"/>
      <c r="I34" s="48"/>
      <c r="J34" s="538">
        <f>T('16'!D11)</f>
      </c>
      <c r="K34" s="538"/>
      <c r="L34" s="538"/>
      <c r="M34" s="538"/>
      <c r="N34" s="52" t="s">
        <v>489</v>
      </c>
      <c r="O34" s="53"/>
      <c r="P34" s="538">
        <f>T('16'!D12)</f>
      </c>
      <c r="Q34" s="538"/>
    </row>
    <row r="35" spans="1:17" ht="21" customHeight="1">
      <c r="A35" s="48" t="s">
        <v>170</v>
      </c>
      <c r="B35" s="48"/>
      <c r="C35" s="48"/>
      <c r="D35" s="48"/>
      <c r="E35" s="48"/>
      <c r="F35" s="48"/>
      <c r="G35" s="48" t="s">
        <v>170</v>
      </c>
      <c r="H35" s="48"/>
      <c r="I35" s="48"/>
      <c r="J35" s="48" t="s">
        <v>170</v>
      </c>
      <c r="K35" s="48"/>
      <c r="L35" s="48"/>
      <c r="M35" s="48"/>
      <c r="N35" s="48"/>
      <c r="O35" s="48"/>
      <c r="P35" s="48" t="s">
        <v>170</v>
      </c>
      <c r="Q35" s="48"/>
    </row>
    <row r="36" spans="1:17" ht="2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</row>
    <row r="37" spans="1:17" ht="21" customHeight="1">
      <c r="A37" s="538">
        <f>T('16'!E9)</f>
      </c>
      <c r="B37" s="538"/>
      <c r="C37" s="538"/>
      <c r="D37" s="538"/>
      <c r="E37" s="48"/>
      <c r="F37" s="48"/>
      <c r="G37" s="538">
        <f>T('16'!E10)</f>
      </c>
      <c r="H37" s="538"/>
      <c r="I37" s="48"/>
      <c r="J37" s="538">
        <f>T('16'!E11)</f>
      </c>
      <c r="K37" s="538"/>
      <c r="L37" s="538"/>
      <c r="M37" s="538"/>
      <c r="N37" s="48"/>
      <c r="O37" s="48"/>
      <c r="P37" s="538">
        <f>T('16'!E12)</f>
      </c>
      <c r="Q37" s="538"/>
    </row>
    <row r="38" spans="1:17" ht="21" customHeight="1">
      <c r="A38" s="48" t="s">
        <v>171</v>
      </c>
      <c r="B38" s="48"/>
      <c r="C38" s="48"/>
      <c r="D38" s="48"/>
      <c r="E38" s="48"/>
      <c r="F38" s="48"/>
      <c r="G38" s="48" t="s">
        <v>171</v>
      </c>
      <c r="H38" s="48"/>
      <c r="I38" s="48"/>
      <c r="J38" s="48" t="s">
        <v>171</v>
      </c>
      <c r="K38" s="48"/>
      <c r="L38" s="48"/>
      <c r="M38" s="48"/>
      <c r="N38" s="48"/>
      <c r="O38" s="48"/>
      <c r="P38" s="48" t="s">
        <v>171</v>
      </c>
      <c r="Q38" s="48"/>
    </row>
    <row r="39" spans="1:17" ht="21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1:17" ht="21" customHeight="1">
      <c r="A40" s="48" t="s">
        <v>490</v>
      </c>
      <c r="B40" s="50"/>
      <c r="C40" s="53" t="s">
        <v>491</v>
      </c>
      <c r="D40" s="50"/>
      <c r="E40" s="48"/>
      <c r="F40" s="48"/>
      <c r="G40" s="48"/>
      <c r="H40" s="48"/>
      <c r="I40" s="48"/>
      <c r="J40" s="48" t="s">
        <v>490</v>
      </c>
      <c r="K40" s="50"/>
      <c r="L40" s="53" t="s">
        <v>491</v>
      </c>
      <c r="M40" s="50"/>
      <c r="N40" s="48"/>
      <c r="O40" s="48"/>
      <c r="P40" s="48"/>
      <c r="Q40" s="48"/>
    </row>
    <row r="41" spans="1:17" ht="21" customHeight="1">
      <c r="A41" s="48" t="s">
        <v>492</v>
      </c>
      <c r="B41" s="54"/>
      <c r="C41" s="53" t="s">
        <v>491</v>
      </c>
      <c r="D41" s="54"/>
      <c r="E41" s="48"/>
      <c r="F41" s="48"/>
      <c r="G41" s="538"/>
      <c r="H41" s="538"/>
      <c r="I41" s="48"/>
      <c r="J41" s="48" t="s">
        <v>492</v>
      </c>
      <c r="K41" s="54"/>
      <c r="L41" s="53" t="s">
        <v>491</v>
      </c>
      <c r="M41" s="54"/>
      <c r="N41" s="48"/>
      <c r="O41" s="48"/>
      <c r="P41" s="538"/>
      <c r="Q41" s="538"/>
    </row>
    <row r="42" spans="1:17" ht="21" customHeight="1">
      <c r="A42" s="48" t="s">
        <v>493</v>
      </c>
      <c r="B42" s="54"/>
      <c r="C42" s="53" t="s">
        <v>491</v>
      </c>
      <c r="D42" s="54"/>
      <c r="E42" s="48"/>
      <c r="F42" s="48"/>
      <c r="G42" s="48" t="s">
        <v>261</v>
      </c>
      <c r="H42" s="48"/>
      <c r="I42" s="48"/>
      <c r="J42" s="48" t="s">
        <v>493</v>
      </c>
      <c r="K42" s="54"/>
      <c r="L42" s="53" t="s">
        <v>491</v>
      </c>
      <c r="M42" s="54"/>
      <c r="N42" s="48"/>
      <c r="O42" s="48"/>
      <c r="P42" s="48" t="s">
        <v>261</v>
      </c>
      <c r="Q42" s="48"/>
    </row>
    <row r="43" spans="1:17" ht="21" customHeight="1">
      <c r="A43" s="48" t="s">
        <v>262</v>
      </c>
      <c r="B43" s="54"/>
      <c r="C43" s="53" t="s">
        <v>491</v>
      </c>
      <c r="D43" s="54"/>
      <c r="E43" s="48"/>
      <c r="F43" s="48"/>
      <c r="G43" s="48"/>
      <c r="H43" s="48"/>
      <c r="I43" s="48"/>
      <c r="J43" s="48" t="s">
        <v>262</v>
      </c>
      <c r="K43" s="54"/>
      <c r="L43" s="53" t="s">
        <v>491</v>
      </c>
      <c r="M43" s="54"/>
      <c r="N43" s="48"/>
      <c r="O43" s="48"/>
      <c r="P43" s="48"/>
      <c r="Q43" s="48"/>
    </row>
    <row r="44" spans="1:17" ht="21" customHeight="1">
      <c r="A44" s="48" t="s">
        <v>263</v>
      </c>
      <c r="B44" s="54"/>
      <c r="C44" s="53" t="s">
        <v>491</v>
      </c>
      <c r="D44" s="54"/>
      <c r="E44" s="48"/>
      <c r="F44" s="48"/>
      <c r="G44" s="538"/>
      <c r="H44" s="538"/>
      <c r="I44" s="48"/>
      <c r="J44" s="48" t="s">
        <v>263</v>
      </c>
      <c r="K44" s="54"/>
      <c r="L44" s="53" t="s">
        <v>491</v>
      </c>
      <c r="M44" s="54"/>
      <c r="N44" s="48"/>
      <c r="O44" s="48"/>
      <c r="P44" s="538"/>
      <c r="Q44" s="538"/>
    </row>
    <row r="45" spans="1:17" ht="21" customHeight="1">
      <c r="A45" s="48" t="s">
        <v>264</v>
      </c>
      <c r="B45" s="54"/>
      <c r="C45" s="53" t="s">
        <v>491</v>
      </c>
      <c r="D45" s="54"/>
      <c r="E45" s="48"/>
      <c r="F45" s="48"/>
      <c r="G45" s="48" t="s">
        <v>375</v>
      </c>
      <c r="H45" s="48"/>
      <c r="I45" s="48"/>
      <c r="J45" s="48" t="s">
        <v>264</v>
      </c>
      <c r="K45" s="54"/>
      <c r="L45" s="53" t="s">
        <v>491</v>
      </c>
      <c r="M45" s="54"/>
      <c r="N45" s="48"/>
      <c r="O45" s="48"/>
      <c r="P45" s="48" t="s">
        <v>375</v>
      </c>
      <c r="Q45" s="48"/>
    </row>
    <row r="46" spans="1:17" ht="21" customHeight="1">
      <c r="A46" s="48" t="s">
        <v>376</v>
      </c>
      <c r="B46" s="54"/>
      <c r="C46" s="53" t="s">
        <v>491</v>
      </c>
      <c r="D46" s="54"/>
      <c r="E46" s="48"/>
      <c r="F46" s="48"/>
      <c r="G46" s="48"/>
      <c r="H46" s="48"/>
      <c r="I46" s="48"/>
      <c r="J46" s="48" t="s">
        <v>376</v>
      </c>
      <c r="K46" s="54"/>
      <c r="L46" s="53" t="s">
        <v>491</v>
      </c>
      <c r="M46" s="54"/>
      <c r="N46" s="48"/>
      <c r="O46" s="48"/>
      <c r="P46" s="48"/>
      <c r="Q46" s="48"/>
    </row>
    <row r="47" spans="1:17" ht="21" customHeight="1">
      <c r="A47" s="48" t="s">
        <v>377</v>
      </c>
      <c r="B47" s="54"/>
      <c r="C47" s="53" t="s">
        <v>491</v>
      </c>
      <c r="D47" s="54"/>
      <c r="E47" s="48"/>
      <c r="F47" s="48"/>
      <c r="G47" s="538"/>
      <c r="H47" s="538"/>
      <c r="I47" s="48"/>
      <c r="J47" s="48" t="s">
        <v>377</v>
      </c>
      <c r="K47" s="54"/>
      <c r="L47" s="53" t="s">
        <v>491</v>
      </c>
      <c r="M47" s="54"/>
      <c r="N47" s="48"/>
      <c r="O47" s="48"/>
      <c r="P47" s="538"/>
      <c r="Q47" s="538"/>
    </row>
    <row r="48" spans="1:17" ht="21" customHeight="1">
      <c r="A48" s="48" t="s">
        <v>378</v>
      </c>
      <c r="B48" s="54"/>
      <c r="C48" s="53" t="s">
        <v>491</v>
      </c>
      <c r="D48" s="54"/>
      <c r="E48" s="48"/>
      <c r="F48" s="48"/>
      <c r="G48" s="48" t="s">
        <v>379</v>
      </c>
      <c r="H48" s="48"/>
      <c r="I48" s="48"/>
      <c r="J48" s="48" t="s">
        <v>378</v>
      </c>
      <c r="K48" s="54"/>
      <c r="L48" s="53" t="s">
        <v>491</v>
      </c>
      <c r="M48" s="54"/>
      <c r="N48" s="48"/>
      <c r="O48" s="48"/>
      <c r="P48" s="48" t="s">
        <v>379</v>
      </c>
      <c r="Q48" s="48"/>
    </row>
    <row r="49" spans="1:17" ht="21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17" ht="21" customHeight="1">
      <c r="A50" s="55"/>
      <c r="B50" s="55"/>
      <c r="C50" s="55"/>
      <c r="D50" s="55"/>
      <c r="E50" s="55"/>
      <c r="F50" s="55"/>
      <c r="G50" s="55"/>
      <c r="H50" s="55"/>
      <c r="I50" s="48"/>
      <c r="J50" s="55"/>
      <c r="K50" s="55"/>
      <c r="L50" s="55"/>
      <c r="M50" s="55"/>
      <c r="N50" s="55"/>
      <c r="O50" s="55"/>
      <c r="P50" s="55"/>
      <c r="Q50" s="55"/>
    </row>
    <row r="51" spans="1:17" ht="21" customHeight="1">
      <c r="A51" s="1" t="s">
        <v>293</v>
      </c>
      <c r="B51" s="48"/>
      <c r="C51" s="48"/>
      <c r="D51" s="48"/>
      <c r="E51" s="48"/>
      <c r="F51" s="48"/>
      <c r="G51" s="48"/>
      <c r="H51" s="48"/>
      <c r="I51" s="48"/>
      <c r="J51" s="1" t="s">
        <v>293</v>
      </c>
      <c r="K51" s="48"/>
      <c r="L51" s="48"/>
      <c r="M51" s="48"/>
      <c r="N51" s="48"/>
      <c r="O51" s="48"/>
      <c r="P51" s="48"/>
      <c r="Q51" s="48"/>
    </row>
    <row r="52" spans="1:17" ht="21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</row>
    <row r="53" spans="1:17" ht="21" customHeight="1">
      <c r="A53" s="48" t="s">
        <v>294</v>
      </c>
      <c r="B53" s="48"/>
      <c r="C53" s="541"/>
      <c r="D53" s="543"/>
      <c r="E53" s="543"/>
      <c r="F53" s="48"/>
      <c r="G53" s="48"/>
      <c r="H53" s="48"/>
      <c r="I53" s="48"/>
      <c r="J53" s="48" t="s">
        <v>294</v>
      </c>
      <c r="K53" s="48"/>
      <c r="L53" s="541"/>
      <c r="M53" s="543"/>
      <c r="N53" s="543"/>
      <c r="O53" s="48"/>
      <c r="P53" s="48"/>
      <c r="Q53" s="48"/>
    </row>
    <row r="54" spans="1:17" ht="21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21" customHeight="1">
      <c r="A55" s="48" t="s">
        <v>295</v>
      </c>
      <c r="B55" s="48"/>
      <c r="C55" s="538" t="str">
        <f>T('[2]Nimet'!C1)</f>
        <v>Acon GP</v>
      </c>
      <c r="D55" s="538"/>
      <c r="E55" s="538"/>
      <c r="F55" s="538"/>
      <c r="G55" s="538"/>
      <c r="H55" s="48"/>
      <c r="I55" s="48"/>
      <c r="J55" s="48" t="s">
        <v>295</v>
      </c>
      <c r="K55" s="48"/>
      <c r="L55" s="538" t="str">
        <f>T('[2]Nimet'!C1)</f>
        <v>Acon GP</v>
      </c>
      <c r="M55" s="538"/>
      <c r="N55" s="538"/>
      <c r="O55" s="538"/>
      <c r="P55" s="538"/>
      <c r="Q55" s="48"/>
    </row>
    <row r="56" spans="1:17" ht="21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</row>
    <row r="57" spans="1:17" ht="21" customHeight="1">
      <c r="A57" s="48" t="s">
        <v>487</v>
      </c>
      <c r="B57" s="48"/>
      <c r="C57" s="538" t="str">
        <f>T('16'!E2:F2)</f>
        <v>MJ-17</v>
      </c>
      <c r="D57" s="538"/>
      <c r="E57" s="236" t="s">
        <v>488</v>
      </c>
      <c r="F57" s="48"/>
      <c r="G57" s="50"/>
      <c r="H57" s="48"/>
      <c r="I57" s="48"/>
      <c r="J57" s="48" t="s">
        <v>487</v>
      </c>
      <c r="K57" s="48"/>
      <c r="L57" s="538" t="str">
        <f>T('16'!E2:F2)</f>
        <v>MJ-17</v>
      </c>
      <c r="M57" s="538"/>
      <c r="N57" s="236" t="s">
        <v>488</v>
      </c>
      <c r="O57" s="48"/>
      <c r="P57" s="51"/>
      <c r="Q57" s="48"/>
    </row>
    <row r="58" spans="1:17" ht="21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</row>
    <row r="59" spans="1:17" ht="21" customHeight="1">
      <c r="A59" s="538">
        <f>T('16'!D14)</f>
      </c>
      <c r="B59" s="538"/>
      <c r="C59" s="538"/>
      <c r="D59" s="538"/>
      <c r="E59" s="52" t="s">
        <v>489</v>
      </c>
      <c r="F59" s="53"/>
      <c r="G59" s="538">
        <f>T('16'!D15)</f>
      </c>
      <c r="H59" s="538"/>
      <c r="I59" s="48"/>
      <c r="J59" s="538">
        <f>T('16'!D16)</f>
      </c>
      <c r="K59" s="538"/>
      <c r="L59" s="538"/>
      <c r="M59" s="538"/>
      <c r="N59" s="52" t="s">
        <v>489</v>
      </c>
      <c r="O59" s="53"/>
      <c r="P59" s="538">
        <f>T('16'!D17)</f>
      </c>
      <c r="Q59" s="538"/>
    </row>
    <row r="60" spans="1:17" ht="21" customHeight="1">
      <c r="A60" s="48" t="s">
        <v>170</v>
      </c>
      <c r="B60" s="48"/>
      <c r="C60" s="48"/>
      <c r="D60" s="48"/>
      <c r="E60" s="48"/>
      <c r="F60" s="48"/>
      <c r="G60" s="48" t="s">
        <v>170</v>
      </c>
      <c r="H60" s="48"/>
      <c r="I60" s="48"/>
      <c r="J60" s="48" t="s">
        <v>170</v>
      </c>
      <c r="K60" s="48"/>
      <c r="L60" s="48"/>
      <c r="M60" s="48"/>
      <c r="N60" s="48"/>
      <c r="O60" s="48"/>
      <c r="P60" s="48" t="s">
        <v>170</v>
      </c>
      <c r="Q60" s="48"/>
    </row>
    <row r="61" spans="1:17" ht="21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</row>
    <row r="62" spans="1:17" ht="21" customHeight="1">
      <c r="A62" s="538">
        <f>T('16'!E14)</f>
      </c>
      <c r="B62" s="538"/>
      <c r="C62" s="538"/>
      <c r="D62" s="538"/>
      <c r="E62" s="48"/>
      <c r="F62" s="48"/>
      <c r="G62" s="538">
        <f>T('16'!E15)</f>
      </c>
      <c r="H62" s="538"/>
      <c r="I62" s="48"/>
      <c r="J62" s="538">
        <f>T('16'!E16)</f>
      </c>
      <c r="K62" s="538"/>
      <c r="L62" s="538"/>
      <c r="M62" s="538"/>
      <c r="N62" s="48"/>
      <c r="O62" s="48"/>
      <c r="P62" s="538">
        <f>T('16'!E17)</f>
      </c>
      <c r="Q62" s="538"/>
    </row>
    <row r="63" spans="1:17" ht="21" customHeight="1">
      <c r="A63" s="48" t="s">
        <v>171</v>
      </c>
      <c r="B63" s="48"/>
      <c r="C63" s="48"/>
      <c r="D63" s="48"/>
      <c r="E63" s="48"/>
      <c r="F63" s="48"/>
      <c r="G63" s="48" t="s">
        <v>171</v>
      </c>
      <c r="H63" s="48"/>
      <c r="I63" s="48"/>
      <c r="J63" s="48" t="s">
        <v>171</v>
      </c>
      <c r="K63" s="48"/>
      <c r="L63" s="48"/>
      <c r="M63" s="48"/>
      <c r="N63" s="48"/>
      <c r="O63" s="48"/>
      <c r="P63" s="48" t="s">
        <v>171</v>
      </c>
      <c r="Q63" s="48"/>
    </row>
    <row r="64" spans="1:17" ht="21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</row>
    <row r="65" spans="1:17" ht="21" customHeight="1">
      <c r="A65" s="48" t="s">
        <v>490</v>
      </c>
      <c r="B65" s="50"/>
      <c r="C65" s="53" t="s">
        <v>491</v>
      </c>
      <c r="D65" s="50"/>
      <c r="E65" s="48"/>
      <c r="F65" s="48"/>
      <c r="G65" s="48"/>
      <c r="H65" s="48"/>
      <c r="I65" s="48"/>
      <c r="J65" s="48" t="s">
        <v>490</v>
      </c>
      <c r="K65" s="50"/>
      <c r="L65" s="53" t="s">
        <v>491</v>
      </c>
      <c r="M65" s="50"/>
      <c r="N65" s="48"/>
      <c r="O65" s="48"/>
      <c r="P65" s="48"/>
      <c r="Q65" s="48"/>
    </row>
    <row r="66" spans="1:17" ht="21" customHeight="1">
      <c r="A66" s="48" t="s">
        <v>492</v>
      </c>
      <c r="B66" s="54"/>
      <c r="C66" s="53" t="s">
        <v>491</v>
      </c>
      <c r="D66" s="54"/>
      <c r="E66" s="48"/>
      <c r="F66" s="48"/>
      <c r="G66" s="538"/>
      <c r="H66" s="538"/>
      <c r="I66" s="48"/>
      <c r="J66" s="48" t="s">
        <v>492</v>
      </c>
      <c r="K66" s="54"/>
      <c r="L66" s="53" t="s">
        <v>491</v>
      </c>
      <c r="M66" s="54"/>
      <c r="N66" s="48"/>
      <c r="O66" s="48"/>
      <c r="P66" s="538"/>
      <c r="Q66" s="538"/>
    </row>
    <row r="67" spans="1:17" ht="21" customHeight="1">
      <c r="A67" s="48" t="s">
        <v>493</v>
      </c>
      <c r="B67" s="54"/>
      <c r="C67" s="53" t="s">
        <v>491</v>
      </c>
      <c r="D67" s="54"/>
      <c r="E67" s="48"/>
      <c r="F67" s="48"/>
      <c r="G67" s="48" t="s">
        <v>261</v>
      </c>
      <c r="H67" s="48"/>
      <c r="I67" s="48"/>
      <c r="J67" s="48" t="s">
        <v>493</v>
      </c>
      <c r="K67" s="54"/>
      <c r="L67" s="53" t="s">
        <v>491</v>
      </c>
      <c r="M67" s="54"/>
      <c r="N67" s="48"/>
      <c r="O67" s="48"/>
      <c r="P67" s="48" t="s">
        <v>261</v>
      </c>
      <c r="Q67" s="48"/>
    </row>
    <row r="68" spans="1:17" ht="21" customHeight="1">
      <c r="A68" s="48" t="s">
        <v>262</v>
      </c>
      <c r="B68" s="54"/>
      <c r="C68" s="53" t="s">
        <v>491</v>
      </c>
      <c r="D68" s="54"/>
      <c r="E68" s="48"/>
      <c r="F68" s="48"/>
      <c r="G68" s="48"/>
      <c r="H68" s="48"/>
      <c r="I68" s="48"/>
      <c r="J68" s="48" t="s">
        <v>262</v>
      </c>
      <c r="K68" s="54"/>
      <c r="L68" s="53" t="s">
        <v>491</v>
      </c>
      <c r="M68" s="54"/>
      <c r="N68" s="48"/>
      <c r="O68" s="48"/>
      <c r="P68" s="48"/>
      <c r="Q68" s="48"/>
    </row>
    <row r="69" spans="1:17" ht="21" customHeight="1">
      <c r="A69" s="48" t="s">
        <v>263</v>
      </c>
      <c r="B69" s="54"/>
      <c r="C69" s="53" t="s">
        <v>491</v>
      </c>
      <c r="D69" s="54"/>
      <c r="E69" s="48"/>
      <c r="F69" s="48"/>
      <c r="G69" s="538"/>
      <c r="H69" s="538"/>
      <c r="I69" s="48"/>
      <c r="J69" s="48" t="s">
        <v>263</v>
      </c>
      <c r="K69" s="54"/>
      <c r="L69" s="53" t="s">
        <v>491</v>
      </c>
      <c r="M69" s="54"/>
      <c r="N69" s="48"/>
      <c r="O69" s="48"/>
      <c r="P69" s="538"/>
      <c r="Q69" s="538"/>
    </row>
    <row r="70" spans="1:17" ht="21" customHeight="1">
      <c r="A70" s="48" t="s">
        <v>264</v>
      </c>
      <c r="B70" s="54"/>
      <c r="C70" s="53" t="s">
        <v>491</v>
      </c>
      <c r="D70" s="54"/>
      <c r="E70" s="48"/>
      <c r="F70" s="48"/>
      <c r="G70" s="48" t="s">
        <v>375</v>
      </c>
      <c r="H70" s="48"/>
      <c r="I70" s="48"/>
      <c r="J70" s="48" t="s">
        <v>264</v>
      </c>
      <c r="K70" s="54"/>
      <c r="L70" s="53" t="s">
        <v>491</v>
      </c>
      <c r="M70" s="54"/>
      <c r="N70" s="48"/>
      <c r="O70" s="48"/>
      <c r="P70" s="48" t="s">
        <v>375</v>
      </c>
      <c r="Q70" s="48"/>
    </row>
    <row r="71" spans="1:17" ht="21" customHeight="1">
      <c r="A71" s="48" t="s">
        <v>376</v>
      </c>
      <c r="B71" s="54"/>
      <c r="C71" s="53" t="s">
        <v>491</v>
      </c>
      <c r="D71" s="54"/>
      <c r="E71" s="48"/>
      <c r="F71" s="48"/>
      <c r="G71" s="48"/>
      <c r="H71" s="48"/>
      <c r="I71" s="48"/>
      <c r="J71" s="48" t="s">
        <v>376</v>
      </c>
      <c r="K71" s="54"/>
      <c r="L71" s="53" t="s">
        <v>491</v>
      </c>
      <c r="M71" s="54"/>
      <c r="N71" s="48"/>
      <c r="O71" s="48"/>
      <c r="P71" s="48"/>
      <c r="Q71" s="48"/>
    </row>
    <row r="72" spans="1:17" ht="21" customHeight="1">
      <c r="A72" s="48" t="s">
        <v>377</v>
      </c>
      <c r="B72" s="54"/>
      <c r="C72" s="53" t="s">
        <v>491</v>
      </c>
      <c r="D72" s="54"/>
      <c r="E72" s="48"/>
      <c r="F72" s="48"/>
      <c r="G72" s="538"/>
      <c r="H72" s="538"/>
      <c r="I72" s="48"/>
      <c r="J72" s="48" t="s">
        <v>377</v>
      </c>
      <c r="K72" s="54"/>
      <c r="L72" s="53" t="s">
        <v>491</v>
      </c>
      <c r="M72" s="54"/>
      <c r="N72" s="48"/>
      <c r="O72" s="48"/>
      <c r="P72" s="538"/>
      <c r="Q72" s="538"/>
    </row>
    <row r="73" spans="1:17" ht="21" customHeight="1">
      <c r="A73" s="48" t="s">
        <v>378</v>
      </c>
      <c r="B73" s="54"/>
      <c r="C73" s="53" t="s">
        <v>491</v>
      </c>
      <c r="D73" s="54"/>
      <c r="E73" s="48"/>
      <c r="F73" s="48"/>
      <c r="G73" s="48" t="s">
        <v>379</v>
      </c>
      <c r="H73" s="48"/>
      <c r="I73" s="48"/>
      <c r="J73" s="48" t="s">
        <v>378</v>
      </c>
      <c r="K73" s="54"/>
      <c r="L73" s="53" t="s">
        <v>491</v>
      </c>
      <c r="M73" s="54"/>
      <c r="N73" s="48"/>
      <c r="O73" s="48"/>
      <c r="P73" s="48" t="s">
        <v>379</v>
      </c>
      <c r="Q73" s="48"/>
    </row>
    <row r="74" spans="1:17" ht="21" customHeight="1">
      <c r="A74" s="48"/>
      <c r="B74" s="48"/>
      <c r="C74" s="53"/>
      <c r="D74" s="48"/>
      <c r="E74" s="48"/>
      <c r="F74" s="48"/>
      <c r="G74" s="48"/>
      <c r="H74" s="48"/>
      <c r="I74" s="48"/>
      <c r="J74" s="48"/>
      <c r="K74" s="48"/>
      <c r="L74" s="53"/>
      <c r="M74" s="48"/>
      <c r="N74" s="48"/>
      <c r="O74" s="48"/>
      <c r="P74" s="48"/>
      <c r="Q74" s="48"/>
    </row>
    <row r="75" spans="1:17" ht="21" customHeight="1">
      <c r="A75" s="55"/>
      <c r="B75" s="55"/>
      <c r="C75" s="55"/>
      <c r="D75" s="55"/>
      <c r="E75" s="55"/>
      <c r="F75" s="55"/>
      <c r="G75" s="55"/>
      <c r="H75" s="55"/>
      <c r="I75" s="48"/>
      <c r="J75" s="55"/>
      <c r="K75" s="55"/>
      <c r="L75" s="55"/>
      <c r="M75" s="55"/>
      <c r="N75" s="55"/>
      <c r="O75" s="55"/>
      <c r="P75" s="55"/>
      <c r="Q75" s="55"/>
    </row>
    <row r="76" spans="1:17" ht="21" customHeight="1">
      <c r="A76" s="1" t="s">
        <v>293</v>
      </c>
      <c r="B76" s="48"/>
      <c r="C76" s="48"/>
      <c r="D76" s="48"/>
      <c r="E76" s="48"/>
      <c r="F76" s="48"/>
      <c r="G76" s="48"/>
      <c r="H76" s="48"/>
      <c r="I76" s="48"/>
      <c r="J76" s="1" t="s">
        <v>293</v>
      </c>
      <c r="K76" s="48"/>
      <c r="L76" s="48"/>
      <c r="M76" s="48"/>
      <c r="N76" s="48"/>
      <c r="O76" s="48"/>
      <c r="P76" s="48"/>
      <c r="Q76" s="48"/>
    </row>
    <row r="77" spans="1:17" ht="21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</row>
    <row r="78" spans="1:17" ht="21" customHeight="1">
      <c r="A78" s="48" t="s">
        <v>294</v>
      </c>
      <c r="B78" s="48"/>
      <c r="C78" s="541"/>
      <c r="D78" s="543"/>
      <c r="E78" s="543"/>
      <c r="F78" s="48"/>
      <c r="G78" s="48"/>
      <c r="H78" s="48"/>
      <c r="I78" s="48"/>
      <c r="J78" s="48" t="s">
        <v>294</v>
      </c>
      <c r="K78" s="48"/>
      <c r="L78" s="541"/>
      <c r="M78" s="543"/>
      <c r="N78" s="543"/>
      <c r="O78" s="48"/>
      <c r="P78" s="48"/>
      <c r="Q78" s="48"/>
    </row>
    <row r="79" spans="1:17" ht="21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</row>
    <row r="80" spans="1:17" ht="21" customHeight="1">
      <c r="A80" s="48" t="s">
        <v>295</v>
      </c>
      <c r="B80" s="48"/>
      <c r="C80" s="538" t="str">
        <f>T('[2]Nimet'!C1)</f>
        <v>Acon GP</v>
      </c>
      <c r="D80" s="538"/>
      <c r="E80" s="538"/>
      <c r="F80" s="538"/>
      <c r="G80" s="538"/>
      <c r="H80" s="48"/>
      <c r="I80" s="48"/>
      <c r="J80" s="48" t="s">
        <v>295</v>
      </c>
      <c r="K80" s="48"/>
      <c r="L80" s="538" t="str">
        <f>T('[2]Nimet'!C1)</f>
        <v>Acon GP</v>
      </c>
      <c r="M80" s="538"/>
      <c r="N80" s="538"/>
      <c r="O80" s="538"/>
      <c r="P80" s="538"/>
      <c r="Q80" s="48"/>
    </row>
    <row r="81" spans="1:17" ht="21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</row>
    <row r="82" spans="1:17" ht="21" customHeight="1">
      <c r="A82" s="48" t="s">
        <v>487</v>
      </c>
      <c r="B82" s="48"/>
      <c r="C82" s="538" t="str">
        <f>T('16'!E2:F2)</f>
        <v>MJ-17</v>
      </c>
      <c r="D82" s="538"/>
      <c r="E82" s="236" t="s">
        <v>488</v>
      </c>
      <c r="F82" s="48"/>
      <c r="G82" s="50"/>
      <c r="H82" s="48"/>
      <c r="I82" s="48"/>
      <c r="J82" s="48" t="s">
        <v>487</v>
      </c>
      <c r="K82" s="48"/>
      <c r="L82" s="538" t="str">
        <f>T('16'!E2:F2)</f>
        <v>MJ-17</v>
      </c>
      <c r="M82" s="538"/>
      <c r="N82" s="236" t="s">
        <v>488</v>
      </c>
      <c r="O82" s="48"/>
      <c r="P82" s="51"/>
      <c r="Q82" s="48"/>
    </row>
    <row r="83" spans="1:17" ht="21" customHeight="1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</row>
    <row r="84" spans="1:17" ht="21" customHeight="1">
      <c r="A84" s="538">
        <f>T('16'!D18)</f>
      </c>
      <c r="B84" s="538"/>
      <c r="C84" s="538"/>
      <c r="D84" s="538"/>
      <c r="E84" s="52" t="s">
        <v>489</v>
      </c>
      <c r="F84" s="53"/>
      <c r="G84" s="538">
        <f>T('16'!D19)</f>
      </c>
      <c r="H84" s="538"/>
      <c r="I84" s="48"/>
      <c r="J84" s="538">
        <f>T('16'!D20)</f>
      </c>
      <c r="K84" s="538"/>
      <c r="L84" s="538"/>
      <c r="M84" s="538"/>
      <c r="N84" s="52" t="s">
        <v>489</v>
      </c>
      <c r="O84" s="53"/>
      <c r="P84" s="538">
        <f>T('16'!D21)</f>
      </c>
      <c r="Q84" s="538"/>
    </row>
    <row r="85" spans="1:17" ht="21" customHeight="1">
      <c r="A85" s="48" t="s">
        <v>170</v>
      </c>
      <c r="B85" s="48"/>
      <c r="C85" s="48"/>
      <c r="D85" s="48"/>
      <c r="E85" s="48"/>
      <c r="F85" s="48"/>
      <c r="G85" s="48" t="s">
        <v>170</v>
      </c>
      <c r="H85" s="48"/>
      <c r="I85" s="48"/>
      <c r="J85" s="48" t="s">
        <v>170</v>
      </c>
      <c r="K85" s="48"/>
      <c r="L85" s="48"/>
      <c r="M85" s="48"/>
      <c r="N85" s="48"/>
      <c r="O85" s="48"/>
      <c r="P85" s="48" t="s">
        <v>170</v>
      </c>
      <c r="Q85" s="48"/>
    </row>
    <row r="86" spans="1:17" ht="21" customHeight="1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</row>
    <row r="87" spans="1:17" ht="21" customHeight="1">
      <c r="A87" s="538">
        <f>T('16'!E18)</f>
      </c>
      <c r="B87" s="538"/>
      <c r="C87" s="538"/>
      <c r="D87" s="538"/>
      <c r="E87" s="48"/>
      <c r="F87" s="48"/>
      <c r="G87" s="538">
        <f>T('16'!E19)</f>
      </c>
      <c r="H87" s="538"/>
      <c r="I87" s="48"/>
      <c r="J87" s="538">
        <f>T('16'!E20)</f>
      </c>
      <c r="K87" s="538"/>
      <c r="L87" s="538"/>
      <c r="M87" s="538"/>
      <c r="N87" s="48"/>
      <c r="O87" s="48"/>
      <c r="P87" s="538">
        <f>T('16'!E21)</f>
      </c>
      <c r="Q87" s="538"/>
    </row>
    <row r="88" spans="1:17" ht="21" customHeight="1">
      <c r="A88" s="48" t="s">
        <v>171</v>
      </c>
      <c r="B88" s="48"/>
      <c r="C88" s="48"/>
      <c r="D88" s="48"/>
      <c r="E88" s="48"/>
      <c r="F88" s="48"/>
      <c r="G88" s="48" t="s">
        <v>171</v>
      </c>
      <c r="H88" s="48"/>
      <c r="I88" s="48"/>
      <c r="J88" s="48" t="s">
        <v>171</v>
      </c>
      <c r="K88" s="48"/>
      <c r="L88" s="48"/>
      <c r="M88" s="48"/>
      <c r="N88" s="48"/>
      <c r="O88" s="48"/>
      <c r="P88" s="48" t="s">
        <v>171</v>
      </c>
      <c r="Q88" s="48"/>
    </row>
    <row r="89" spans="1:17" ht="21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</row>
    <row r="90" spans="1:17" ht="21" customHeight="1">
      <c r="A90" s="48" t="s">
        <v>490</v>
      </c>
      <c r="B90" s="50"/>
      <c r="C90" s="53" t="s">
        <v>491</v>
      </c>
      <c r="D90" s="50"/>
      <c r="E90" s="48"/>
      <c r="F90" s="48"/>
      <c r="G90" s="48"/>
      <c r="H90" s="48"/>
      <c r="I90" s="48"/>
      <c r="J90" s="48" t="s">
        <v>490</v>
      </c>
      <c r="K90" s="50"/>
      <c r="L90" s="53" t="s">
        <v>491</v>
      </c>
      <c r="M90" s="50"/>
      <c r="N90" s="48"/>
      <c r="O90" s="48"/>
      <c r="P90" s="48"/>
      <c r="Q90" s="48"/>
    </row>
    <row r="91" spans="1:17" ht="21" customHeight="1">
      <c r="A91" s="48" t="s">
        <v>492</v>
      </c>
      <c r="B91" s="54"/>
      <c r="C91" s="53" t="s">
        <v>491</v>
      </c>
      <c r="D91" s="54"/>
      <c r="E91" s="48"/>
      <c r="F91" s="48"/>
      <c r="G91" s="538"/>
      <c r="H91" s="538"/>
      <c r="I91" s="48"/>
      <c r="J91" s="48" t="s">
        <v>492</v>
      </c>
      <c r="K91" s="54"/>
      <c r="L91" s="53" t="s">
        <v>491</v>
      </c>
      <c r="M91" s="54"/>
      <c r="N91" s="48"/>
      <c r="O91" s="48"/>
      <c r="P91" s="538"/>
      <c r="Q91" s="538"/>
    </row>
    <row r="92" spans="1:17" ht="21" customHeight="1">
      <c r="A92" s="48" t="s">
        <v>493</v>
      </c>
      <c r="B92" s="54"/>
      <c r="C92" s="53" t="s">
        <v>491</v>
      </c>
      <c r="D92" s="54"/>
      <c r="E92" s="48"/>
      <c r="F92" s="48"/>
      <c r="G92" s="48" t="s">
        <v>261</v>
      </c>
      <c r="H92" s="48"/>
      <c r="I92" s="48"/>
      <c r="J92" s="48" t="s">
        <v>493</v>
      </c>
      <c r="K92" s="54"/>
      <c r="L92" s="53" t="s">
        <v>491</v>
      </c>
      <c r="M92" s="54"/>
      <c r="N92" s="48"/>
      <c r="O92" s="48"/>
      <c r="P92" s="48" t="s">
        <v>261</v>
      </c>
      <c r="Q92" s="48"/>
    </row>
    <row r="93" spans="1:17" ht="21" customHeight="1">
      <c r="A93" s="48" t="s">
        <v>262</v>
      </c>
      <c r="B93" s="54"/>
      <c r="C93" s="53" t="s">
        <v>491</v>
      </c>
      <c r="D93" s="54"/>
      <c r="E93" s="48"/>
      <c r="F93" s="48"/>
      <c r="G93" s="48"/>
      <c r="H93" s="48"/>
      <c r="I93" s="48"/>
      <c r="J93" s="48" t="s">
        <v>262</v>
      </c>
      <c r="K93" s="54"/>
      <c r="L93" s="53" t="s">
        <v>491</v>
      </c>
      <c r="M93" s="54"/>
      <c r="N93" s="48"/>
      <c r="O93" s="48"/>
      <c r="P93" s="48"/>
      <c r="Q93" s="48"/>
    </row>
    <row r="94" spans="1:17" ht="21" customHeight="1">
      <c r="A94" s="48" t="s">
        <v>263</v>
      </c>
      <c r="B94" s="54"/>
      <c r="C94" s="53" t="s">
        <v>491</v>
      </c>
      <c r="D94" s="54"/>
      <c r="E94" s="48"/>
      <c r="F94" s="48"/>
      <c r="G94" s="538"/>
      <c r="H94" s="538"/>
      <c r="I94" s="48"/>
      <c r="J94" s="48" t="s">
        <v>263</v>
      </c>
      <c r="K94" s="54"/>
      <c r="L94" s="53" t="s">
        <v>491</v>
      </c>
      <c r="M94" s="54"/>
      <c r="N94" s="48"/>
      <c r="O94" s="48"/>
      <c r="P94" s="538"/>
      <c r="Q94" s="538"/>
    </row>
    <row r="95" spans="1:17" ht="21" customHeight="1">
      <c r="A95" s="48" t="s">
        <v>264</v>
      </c>
      <c r="B95" s="54"/>
      <c r="C95" s="53" t="s">
        <v>491</v>
      </c>
      <c r="D95" s="54"/>
      <c r="E95" s="48"/>
      <c r="F95" s="48"/>
      <c r="G95" s="48" t="s">
        <v>375</v>
      </c>
      <c r="H95" s="48"/>
      <c r="I95" s="48"/>
      <c r="J95" s="48" t="s">
        <v>264</v>
      </c>
      <c r="K95" s="54"/>
      <c r="L95" s="53" t="s">
        <v>491</v>
      </c>
      <c r="M95" s="54"/>
      <c r="N95" s="48"/>
      <c r="O95" s="48"/>
      <c r="P95" s="48" t="s">
        <v>375</v>
      </c>
      <c r="Q95" s="48"/>
    </row>
    <row r="96" spans="1:17" ht="21" customHeight="1">
      <c r="A96" s="48" t="s">
        <v>376</v>
      </c>
      <c r="B96" s="54"/>
      <c r="C96" s="53" t="s">
        <v>491</v>
      </c>
      <c r="D96" s="54"/>
      <c r="E96" s="48"/>
      <c r="F96" s="48"/>
      <c r="G96" s="48"/>
      <c r="H96" s="48"/>
      <c r="I96" s="48"/>
      <c r="J96" s="48" t="s">
        <v>376</v>
      </c>
      <c r="K96" s="54"/>
      <c r="L96" s="53" t="s">
        <v>491</v>
      </c>
      <c r="M96" s="54"/>
      <c r="N96" s="48"/>
      <c r="O96" s="48"/>
      <c r="P96" s="48"/>
      <c r="Q96" s="48"/>
    </row>
    <row r="97" spans="1:17" ht="21" customHeight="1">
      <c r="A97" s="48" t="s">
        <v>377</v>
      </c>
      <c r="B97" s="54"/>
      <c r="C97" s="53" t="s">
        <v>491</v>
      </c>
      <c r="D97" s="54"/>
      <c r="E97" s="48"/>
      <c r="F97" s="48"/>
      <c r="G97" s="538"/>
      <c r="H97" s="538"/>
      <c r="I97" s="48"/>
      <c r="J97" s="48" t="s">
        <v>377</v>
      </c>
      <c r="K97" s="54"/>
      <c r="L97" s="53" t="s">
        <v>491</v>
      </c>
      <c r="M97" s="54"/>
      <c r="N97" s="48"/>
      <c r="O97" s="48"/>
      <c r="P97" s="538"/>
      <c r="Q97" s="538"/>
    </row>
    <row r="98" spans="1:17" ht="21" customHeight="1">
      <c r="A98" s="48" t="s">
        <v>378</v>
      </c>
      <c r="B98" s="54"/>
      <c r="C98" s="53" t="s">
        <v>491</v>
      </c>
      <c r="D98" s="54"/>
      <c r="E98" s="48"/>
      <c r="F98" s="48"/>
      <c r="G98" s="48" t="s">
        <v>379</v>
      </c>
      <c r="H98" s="48"/>
      <c r="I98" s="48"/>
      <c r="J98" s="48" t="s">
        <v>378</v>
      </c>
      <c r="K98" s="54"/>
      <c r="L98" s="53" t="s">
        <v>491</v>
      </c>
      <c r="M98" s="54"/>
      <c r="N98" s="48"/>
      <c r="O98" s="48"/>
      <c r="P98" s="48" t="s">
        <v>379</v>
      </c>
      <c r="Q98" s="48"/>
    </row>
    <row r="99" spans="1:17" ht="21" customHeight="1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</row>
    <row r="100" spans="1:17" ht="21" customHeight="1">
      <c r="A100" s="55"/>
      <c r="B100" s="55"/>
      <c r="C100" s="55"/>
      <c r="D100" s="55"/>
      <c r="E100" s="55"/>
      <c r="F100" s="55"/>
      <c r="G100" s="55"/>
      <c r="H100" s="55"/>
      <c r="I100" s="48"/>
      <c r="J100" s="55"/>
      <c r="K100" s="55"/>
      <c r="L100" s="55"/>
      <c r="M100" s="55"/>
      <c r="N100" s="55"/>
      <c r="O100" s="55"/>
      <c r="P100" s="55"/>
      <c r="Q100" s="55"/>
    </row>
  </sheetData>
  <mergeCells count="80">
    <mergeCell ref="G91:H91"/>
    <mergeCell ref="P91:Q91"/>
    <mergeCell ref="G94:H94"/>
    <mergeCell ref="P94:Q94"/>
    <mergeCell ref="G97:H97"/>
    <mergeCell ref="P97:Q97"/>
    <mergeCell ref="A84:D84"/>
    <mergeCell ref="G84:H84"/>
    <mergeCell ref="J84:M84"/>
    <mergeCell ref="P84:Q84"/>
    <mergeCell ref="A87:D87"/>
    <mergeCell ref="G87:H87"/>
    <mergeCell ref="J87:M87"/>
    <mergeCell ref="P87:Q87"/>
    <mergeCell ref="C78:E78"/>
    <mergeCell ref="L78:N78"/>
    <mergeCell ref="C80:G80"/>
    <mergeCell ref="L80:P80"/>
    <mergeCell ref="C82:D82"/>
    <mergeCell ref="L82:M82"/>
    <mergeCell ref="G66:H66"/>
    <mergeCell ref="P66:Q66"/>
    <mergeCell ref="G69:H69"/>
    <mergeCell ref="P69:Q69"/>
    <mergeCell ref="G72:H72"/>
    <mergeCell ref="P72:Q72"/>
    <mergeCell ref="A59:D59"/>
    <mergeCell ref="G59:H59"/>
    <mergeCell ref="J59:M59"/>
    <mergeCell ref="P59:Q59"/>
    <mergeCell ref="A62:D62"/>
    <mergeCell ref="G62:H62"/>
    <mergeCell ref="J62:M62"/>
    <mergeCell ref="P62:Q62"/>
    <mergeCell ref="C53:E53"/>
    <mergeCell ref="L53:N53"/>
    <mergeCell ref="C55:G55"/>
    <mergeCell ref="L55:P55"/>
    <mergeCell ref="C57:D57"/>
    <mergeCell ref="L57:M57"/>
    <mergeCell ref="G41:H41"/>
    <mergeCell ref="P41:Q41"/>
    <mergeCell ref="G44:H44"/>
    <mergeCell ref="P44:Q44"/>
    <mergeCell ref="G47:H47"/>
    <mergeCell ref="P47:Q47"/>
    <mergeCell ref="A34:D34"/>
    <mergeCell ref="G34:H34"/>
    <mergeCell ref="J34:M34"/>
    <mergeCell ref="P34:Q34"/>
    <mergeCell ref="A37:D37"/>
    <mergeCell ref="G37:H37"/>
    <mergeCell ref="J37:M37"/>
    <mergeCell ref="P37:Q37"/>
    <mergeCell ref="C28:E28"/>
    <mergeCell ref="L28:N28"/>
    <mergeCell ref="C30:G30"/>
    <mergeCell ref="L30:P30"/>
    <mergeCell ref="C32:D32"/>
    <mergeCell ref="L32:M32"/>
    <mergeCell ref="G16:H16"/>
    <mergeCell ref="P16:Q16"/>
    <mergeCell ref="G19:H19"/>
    <mergeCell ref="P19:Q19"/>
    <mergeCell ref="G22:H22"/>
    <mergeCell ref="P22:Q22"/>
    <mergeCell ref="A9:D9"/>
    <mergeCell ref="G9:H9"/>
    <mergeCell ref="J9:M9"/>
    <mergeCell ref="P9:Q9"/>
    <mergeCell ref="A12:D12"/>
    <mergeCell ref="G12:H12"/>
    <mergeCell ref="J12:M12"/>
    <mergeCell ref="P12:Q12"/>
    <mergeCell ref="C3:E3"/>
    <mergeCell ref="L3:N3"/>
    <mergeCell ref="C5:G5"/>
    <mergeCell ref="L5:P5"/>
    <mergeCell ref="C7:D7"/>
    <mergeCell ref="L7:M7"/>
  </mergeCells>
  <printOptions/>
  <pageMargins left="0.4" right="0.1968503937007874" top="0.3937007874015748" bottom="0.1968503937007874" header="0.39" footer="0.25"/>
  <pageSetup horizontalDpi="600" verticalDpi="600" orientation="portrait" paperSize="9" scale="74"/>
  <rowBreaks count="1" manualBreakCount="1">
    <brk id="50" max="1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Z240"/>
  <sheetViews>
    <sheetView showGridLines="0" zoomScale="60" zoomScaleNormal="60" zoomScalePageLayoutView="0" workbookViewId="0" topLeftCell="A1">
      <selection activeCell="J49" sqref="J49:M49"/>
    </sheetView>
  </sheetViews>
  <sheetFormatPr defaultColWidth="9.140625" defaultRowHeight="19.5" customHeight="1"/>
  <cols>
    <col min="1" max="1" width="5.28125" style="3" customWidth="1"/>
    <col min="2" max="2" width="4.00390625" style="19" customWidth="1"/>
    <col min="3" max="3" width="28.28125" style="3" customWidth="1"/>
    <col min="4" max="4" width="12.8515625" style="3" customWidth="1"/>
    <col min="5" max="8" width="18.421875" style="19" customWidth="1"/>
    <col min="9" max="9" width="9.140625" style="3" customWidth="1"/>
    <col min="10" max="10" width="7.7109375" style="3" customWidth="1"/>
    <col min="11" max="11" width="4.8515625" style="3" customWidth="1"/>
    <col min="12" max="12" width="4.00390625" style="3" customWidth="1"/>
    <col min="13" max="13" width="6.00390625" style="3" customWidth="1"/>
    <col min="14" max="14" width="8.421875" style="3" customWidth="1"/>
    <col min="15" max="15" width="3.28125" style="3" customWidth="1"/>
    <col min="16" max="16" width="10.140625" style="3" customWidth="1"/>
    <col min="17" max="17" width="12.421875" style="3" customWidth="1"/>
    <col min="18" max="18" width="7.00390625" style="3" customWidth="1"/>
    <col min="19" max="19" width="7.7109375" style="3" customWidth="1"/>
    <col min="20" max="20" width="4.8515625" style="3" customWidth="1"/>
    <col min="21" max="21" width="4.00390625" style="3" customWidth="1"/>
    <col min="22" max="22" width="6.00390625" style="3" customWidth="1"/>
    <col min="23" max="23" width="8.421875" style="3" customWidth="1"/>
    <col min="24" max="24" width="3.28125" style="3" customWidth="1"/>
    <col min="25" max="25" width="10.140625" style="3" customWidth="1"/>
    <col min="26" max="26" width="12.421875" style="3" customWidth="1"/>
    <col min="27" max="27" width="7.00390625" style="3" customWidth="1"/>
    <col min="28" max="16384" width="9.140625" style="3" customWidth="1"/>
  </cols>
  <sheetData>
    <row r="1" spans="2:8" ht="19.5" customHeight="1">
      <c r="B1" s="4"/>
      <c r="C1" s="5" t="s">
        <v>166</v>
      </c>
      <c r="D1" s="546" t="str">
        <f>IF(Nimet!C1="","",Nimet!C1)</f>
        <v>PT 75 Kansalliset</v>
      </c>
      <c r="E1" s="547"/>
      <c r="F1" s="4"/>
      <c r="G1" s="4"/>
      <c r="H1" s="4"/>
    </row>
    <row r="2" spans="2:9" ht="19.5" customHeight="1">
      <c r="B2" s="6"/>
      <c r="C2" s="2" t="s">
        <v>167</v>
      </c>
      <c r="D2" s="546" t="s">
        <v>613</v>
      </c>
      <c r="E2" s="547"/>
      <c r="F2" s="7"/>
      <c r="G2" s="7"/>
      <c r="H2" s="7"/>
      <c r="I2" s="9"/>
    </row>
    <row r="3" spans="2:9" ht="19.5" customHeight="1">
      <c r="B3" s="6"/>
      <c r="C3" s="2" t="s">
        <v>168</v>
      </c>
      <c r="D3" s="544">
        <f>IF(Nimet!C3="","",Nimet!C3)</f>
      </c>
      <c r="E3" s="545"/>
      <c r="F3" s="10"/>
      <c r="G3" s="10"/>
      <c r="H3" s="10"/>
      <c r="I3" s="9"/>
    </row>
    <row r="4" spans="2:9" ht="24.75" customHeight="1" thickBot="1">
      <c r="B4" s="11"/>
      <c r="C4" s="12"/>
      <c r="D4" s="12"/>
      <c r="E4" s="13"/>
      <c r="F4" s="13"/>
      <c r="G4" s="13"/>
      <c r="H4" s="13"/>
      <c r="I4" s="14"/>
    </row>
    <row r="5" spans="1:10" ht="24.75" customHeight="1">
      <c r="A5" s="56"/>
      <c r="B5" s="15">
        <v>1</v>
      </c>
      <c r="C5" s="16">
        <f>IF(A5="","",INDEX(Nimet!$B$6:$B$230,A5))</f>
      </c>
      <c r="D5" s="34">
        <f>IF(A5="","",INDEX(Nimet!$C$6:$C$230,A5))</f>
      </c>
      <c r="E5" s="10"/>
      <c r="F5" s="10"/>
      <c r="G5" s="10"/>
      <c r="H5" s="10"/>
      <c r="I5" s="18"/>
      <c r="J5" s="19"/>
    </row>
    <row r="6" spans="1:10" ht="24.75" customHeight="1" thickBot="1">
      <c r="A6" s="56"/>
      <c r="B6" s="20">
        <v>2</v>
      </c>
      <c r="C6" s="21">
        <f>IF(A6="","",INDEX(Nimet!$B$6:$B$230,A6))</f>
      </c>
      <c r="D6" s="22">
        <f>IF(A6="","",INDEX(Nimet!$C$6:$C$230,A6))</f>
      </c>
      <c r="E6" s="35"/>
      <c r="F6" s="36"/>
      <c r="G6" s="10"/>
      <c r="H6" s="10"/>
      <c r="I6" s="18"/>
      <c r="J6" s="19"/>
    </row>
    <row r="7" spans="1:10" ht="24.75" customHeight="1">
      <c r="A7" s="56"/>
      <c r="B7" s="25">
        <v>3</v>
      </c>
      <c r="C7" s="26">
        <f>IF(A7="","",INDEX(Nimet!$B$6:$B$230,A7))</f>
      </c>
      <c r="D7" s="37">
        <f>IF(A7="","",INDEX(Nimet!$C$6:$C$230,A7))</f>
      </c>
      <c r="E7" s="38"/>
      <c r="F7" s="39"/>
      <c r="G7" s="32"/>
      <c r="H7" s="10"/>
      <c r="I7" s="18"/>
      <c r="J7" s="19"/>
    </row>
    <row r="8" spans="1:10" ht="24.75" customHeight="1" thickBot="1">
      <c r="A8" s="56"/>
      <c r="B8" s="30">
        <v>4</v>
      </c>
      <c r="C8" s="31">
        <f>IF(A8="","",INDEX(Nimet!$B$6:$B$230,A8))</f>
      </c>
      <c r="D8" s="40">
        <f>IF(A8="","",INDEX(Nimet!$C$6:$C$230,A8))</f>
      </c>
      <c r="E8" s="10"/>
      <c r="F8" s="39"/>
      <c r="G8" s="36"/>
      <c r="H8" s="10"/>
      <c r="I8" s="18"/>
      <c r="J8" s="19"/>
    </row>
    <row r="9" spans="1:10" ht="24.75" customHeight="1">
      <c r="A9" s="56"/>
      <c r="B9" s="15">
        <v>5</v>
      </c>
      <c r="C9" s="16">
        <f>IF(A9="","",INDEX(Nimet!$B$6:$B$230,A9))</f>
      </c>
      <c r="D9" s="34">
        <f>IF(A9="","",INDEX(Nimet!$C$6:$C$230,A9))</f>
      </c>
      <c r="E9" s="10"/>
      <c r="F9" s="39"/>
      <c r="G9" s="39"/>
      <c r="H9" s="10"/>
      <c r="I9" s="18"/>
      <c r="J9" s="19"/>
    </row>
    <row r="10" spans="1:10" ht="24.75" customHeight="1" thickBot="1">
      <c r="A10" s="56"/>
      <c r="B10" s="20">
        <v>6</v>
      </c>
      <c r="C10" s="21">
        <f>IF(A10="","",INDEX(Nimet!$B$6:$B$230,A10))</f>
      </c>
      <c r="D10" s="22">
        <f>IF(A10="","",INDEX(Nimet!$C$6:$C$230,A10))</f>
      </c>
      <c r="E10" s="35"/>
      <c r="F10" s="41"/>
      <c r="G10" s="39"/>
      <c r="H10" s="10"/>
      <c r="I10" s="18"/>
      <c r="J10" s="19"/>
    </row>
    <row r="11" spans="1:10" ht="24.75" customHeight="1">
      <c r="A11" s="56"/>
      <c r="B11" s="25">
        <v>7</v>
      </c>
      <c r="C11" s="26">
        <f>IF(A11="","",INDEX(Nimet!$B$6:$B$230,A11))</f>
      </c>
      <c r="D11" s="37">
        <f>IF(A11="","",INDEX(Nimet!$C$6:$C$230,A11))</f>
      </c>
      <c r="E11" s="38"/>
      <c r="F11" s="10"/>
      <c r="G11" s="39"/>
      <c r="H11" s="10"/>
      <c r="I11" s="18"/>
      <c r="J11" s="19"/>
    </row>
    <row r="12" spans="1:10" ht="24.75" customHeight="1" thickBot="1">
      <c r="A12" s="56"/>
      <c r="B12" s="30">
        <v>8</v>
      </c>
      <c r="C12" s="31">
        <f>IF(A12="","",INDEX(Nimet!$B$6:$B$230,A12))</f>
      </c>
      <c r="D12" s="40">
        <f>IF(A12="","",INDEX(Nimet!$C$6:$C$230,A12))</f>
      </c>
      <c r="E12" s="10"/>
      <c r="F12" s="10"/>
      <c r="G12" s="39"/>
      <c r="H12" s="36"/>
      <c r="I12" s="18"/>
      <c r="J12" s="19"/>
    </row>
    <row r="13" spans="1:10" ht="24.75" customHeight="1" thickBot="1">
      <c r="A13" s="57"/>
      <c r="B13" s="58"/>
      <c r="C13" s="59"/>
      <c r="D13" s="59"/>
      <c r="E13" s="10"/>
      <c r="F13" s="10"/>
      <c r="G13" s="39"/>
      <c r="H13" s="68"/>
      <c r="I13" s="18"/>
      <c r="J13" s="19"/>
    </row>
    <row r="14" spans="1:10" ht="24.75" customHeight="1">
      <c r="A14" s="56"/>
      <c r="B14" s="15">
        <v>9</v>
      </c>
      <c r="C14" s="16">
        <f>IF(A14="","",INDEX(Nimet!$B$6:$B$230,A14))</f>
      </c>
      <c r="D14" s="34">
        <f>IF(A14="","",INDEX(Nimet!$C$6:$C$230,A14))</f>
      </c>
      <c r="E14" s="10"/>
      <c r="F14" s="10"/>
      <c r="G14" s="39"/>
      <c r="H14" s="39"/>
      <c r="I14" s="18"/>
      <c r="J14" s="19"/>
    </row>
    <row r="15" spans="1:10" ht="24.75" customHeight="1" thickBot="1">
      <c r="A15" s="56"/>
      <c r="B15" s="20">
        <v>10</v>
      </c>
      <c r="C15" s="21">
        <f>IF(A15="","",INDEX(Nimet!$B$6:$B$230,A15))</f>
      </c>
      <c r="D15" s="22">
        <f>IF(A15="","",INDEX(Nimet!$C$6:$C$230,A15))</f>
      </c>
      <c r="E15" s="35"/>
      <c r="F15" s="36"/>
      <c r="G15" s="39"/>
      <c r="H15" s="39"/>
      <c r="I15" s="18"/>
      <c r="J15" s="19"/>
    </row>
    <row r="16" spans="1:10" ht="24.75" customHeight="1">
      <c r="A16" s="56"/>
      <c r="B16" s="25">
        <v>11</v>
      </c>
      <c r="C16" s="26">
        <f>IF(A16="","",INDEX(Nimet!$B$6:$B$230,A16))</f>
      </c>
      <c r="D16" s="37">
        <f>IF(A16="","",INDEX(Nimet!$C$6:$C$230,A16))</f>
      </c>
      <c r="E16" s="38"/>
      <c r="F16" s="39"/>
      <c r="G16" s="39"/>
      <c r="H16" s="39"/>
      <c r="I16" s="18"/>
      <c r="J16" s="19"/>
    </row>
    <row r="17" spans="1:10" ht="24.75" customHeight="1" thickBot="1">
      <c r="A17" s="56"/>
      <c r="B17" s="30">
        <v>12</v>
      </c>
      <c r="C17" s="31">
        <f>IF(A17="","",INDEX(Nimet!$B$6:$B$230,A17))</f>
      </c>
      <c r="D17" s="40">
        <f>IF(A17="","",INDEX(Nimet!$C$6:$C$230,A17))</f>
      </c>
      <c r="E17" s="62"/>
      <c r="F17" s="39"/>
      <c r="G17" s="41"/>
      <c r="H17" s="39"/>
      <c r="I17" s="18"/>
      <c r="J17" s="19"/>
    </row>
    <row r="18" spans="1:10" ht="24.75" customHeight="1">
      <c r="A18" s="56"/>
      <c r="B18" s="15">
        <v>13</v>
      </c>
      <c r="C18" s="16">
        <f>IF(A18="","",INDEX(Nimet!$B$6:$B$230,A18))</f>
      </c>
      <c r="D18" s="34">
        <f>IF(A18="","",INDEX(Nimet!$C$6:$C$230,A18))</f>
      </c>
      <c r="E18" s="10"/>
      <c r="F18" s="39"/>
      <c r="G18" s="32"/>
      <c r="H18" s="39"/>
      <c r="I18" s="18"/>
      <c r="J18" s="19"/>
    </row>
    <row r="19" spans="1:10" ht="24.75" customHeight="1" thickBot="1">
      <c r="A19" s="56"/>
      <c r="B19" s="20">
        <v>14</v>
      </c>
      <c r="C19" s="21">
        <f>IF(A19="","",INDEX(Nimet!$B$6:$B$230,A19))</f>
      </c>
      <c r="D19" s="22">
        <f>IF(A19="","",INDEX(Nimet!$C$6:$C$230,A19))</f>
      </c>
      <c r="E19" s="35"/>
      <c r="F19" s="41"/>
      <c r="G19" s="32"/>
      <c r="H19" s="39"/>
      <c r="I19" s="18"/>
      <c r="J19" s="19"/>
    </row>
    <row r="20" spans="1:10" ht="24.75" customHeight="1">
      <c r="A20" s="56"/>
      <c r="B20" s="25">
        <v>15</v>
      </c>
      <c r="C20" s="26">
        <f>IF(A20="","",INDEX(Nimet!$B$6:$B$230,A20))</f>
      </c>
      <c r="D20" s="37">
        <f>IF(A20="","",INDEX(Nimet!$C$6:$C$230,A20))</f>
      </c>
      <c r="E20" s="38"/>
      <c r="F20" s="10"/>
      <c r="G20" s="32"/>
      <c r="H20" s="39"/>
      <c r="I20" s="18"/>
      <c r="J20" s="19"/>
    </row>
    <row r="21" spans="1:10" ht="24.75" customHeight="1" thickBot="1">
      <c r="A21" s="56"/>
      <c r="B21" s="30">
        <v>16</v>
      </c>
      <c r="C21" s="31">
        <f>IF(A21="","",INDEX(Nimet!$B$6:$B$230,A21))</f>
      </c>
      <c r="D21" s="40">
        <f>IF(A21="","",INDEX(Nimet!$C$6:$C$230,A21))</f>
      </c>
      <c r="E21" s="10"/>
      <c r="F21" s="10"/>
      <c r="G21" s="32"/>
      <c r="H21" s="36"/>
      <c r="I21" s="63"/>
      <c r="J21" s="19"/>
    </row>
    <row r="22" spans="1:10" ht="24.75" customHeight="1" thickBot="1">
      <c r="A22" s="57"/>
      <c r="B22" s="64"/>
      <c r="C22" s="64"/>
      <c r="D22" s="64"/>
      <c r="E22" s="43"/>
      <c r="F22" s="10"/>
      <c r="G22" s="32"/>
      <c r="H22" s="39"/>
      <c r="I22" s="18"/>
      <c r="J22" s="19"/>
    </row>
    <row r="23" spans="1:10" ht="24.75" customHeight="1">
      <c r="A23" s="56"/>
      <c r="B23" s="15">
        <v>17</v>
      </c>
      <c r="C23" s="16">
        <f>IF(A23="","",INDEX(Nimet!$B$6:$B$230,A23))</f>
      </c>
      <c r="D23" s="34">
        <f>IF(A23="","",INDEX(Nimet!$C$6:$C$230,A23))</f>
      </c>
      <c r="E23" s="10"/>
      <c r="F23" s="10"/>
      <c r="G23" s="10"/>
      <c r="H23" s="39"/>
      <c r="I23" s="18"/>
      <c r="J23" s="19"/>
    </row>
    <row r="24" spans="1:10" ht="24.75" customHeight="1" thickBot="1">
      <c r="A24" s="56"/>
      <c r="B24" s="20">
        <v>18</v>
      </c>
      <c r="C24" s="21">
        <f>IF(A24="","",INDEX(Nimet!$B$6:$B$230,A24))</f>
      </c>
      <c r="D24" s="22">
        <f>IF(A24="","",INDEX(Nimet!$C$6:$C$230,A24))</f>
      </c>
      <c r="E24" s="35"/>
      <c r="F24" s="36"/>
      <c r="G24" s="10"/>
      <c r="H24" s="39"/>
      <c r="I24" s="18"/>
      <c r="J24" s="19"/>
    </row>
    <row r="25" spans="1:10" ht="24.75" customHeight="1">
      <c r="A25" s="56"/>
      <c r="B25" s="25">
        <v>19</v>
      </c>
      <c r="C25" s="26">
        <f>IF(A25="","",INDEX(Nimet!$B$6:$B$230,A25))</f>
      </c>
      <c r="D25" s="37">
        <f>IF(A25="","",INDEX(Nimet!$C$6:$C$230,A25))</f>
      </c>
      <c r="E25" s="38"/>
      <c r="F25" s="39"/>
      <c r="G25" s="32"/>
      <c r="H25" s="39"/>
      <c r="I25" s="18"/>
      <c r="J25" s="19"/>
    </row>
    <row r="26" spans="1:10" ht="24.75" customHeight="1" thickBot="1">
      <c r="A26" s="56"/>
      <c r="B26" s="30">
        <v>20</v>
      </c>
      <c r="C26" s="31">
        <f>IF(A26="","",INDEX(Nimet!$B$6:$B$230,A26))</f>
      </c>
      <c r="D26" s="40">
        <f>IF(A26="","",INDEX(Nimet!$C$6:$C$230,A26))</f>
      </c>
      <c r="E26" s="10"/>
      <c r="F26" s="39"/>
      <c r="G26" s="36"/>
      <c r="H26" s="39"/>
      <c r="I26" s="18"/>
      <c r="J26" s="19"/>
    </row>
    <row r="27" spans="1:10" ht="24.75" customHeight="1">
      <c r="A27" s="56"/>
      <c r="B27" s="15">
        <v>21</v>
      </c>
      <c r="C27" s="16">
        <f>IF(A27="","",INDEX(Nimet!$B$6:$B$230,A27))</f>
      </c>
      <c r="D27" s="34">
        <f>IF(A27="","",INDEX(Nimet!$C$6:$C$230,A27))</f>
      </c>
      <c r="E27" s="10"/>
      <c r="F27" s="39"/>
      <c r="G27" s="39"/>
      <c r="H27" s="39"/>
      <c r="I27" s="18"/>
      <c r="J27" s="19"/>
    </row>
    <row r="28" spans="1:10" ht="24.75" customHeight="1" thickBot="1">
      <c r="A28" s="56"/>
      <c r="B28" s="20">
        <v>22</v>
      </c>
      <c r="C28" s="21">
        <f>IF(A28="","",INDEX(Nimet!$B$6:$B$230,A28))</f>
      </c>
      <c r="D28" s="22">
        <f>IF(A28="","",INDEX(Nimet!$C$6:$C$230,A28))</f>
      </c>
      <c r="E28" s="35"/>
      <c r="F28" s="41"/>
      <c r="G28" s="39"/>
      <c r="H28" s="39"/>
      <c r="I28" s="18"/>
      <c r="J28" s="19"/>
    </row>
    <row r="29" spans="1:10" ht="24.75" customHeight="1">
      <c r="A29" s="56"/>
      <c r="B29" s="25">
        <v>23</v>
      </c>
      <c r="C29" s="26">
        <f>IF(A29="","",INDEX(Nimet!$B$6:$B$230,A29))</f>
      </c>
      <c r="D29" s="37">
        <f>IF(A29="","",INDEX(Nimet!$C$6:$C$230,A29))</f>
      </c>
      <c r="E29" s="38"/>
      <c r="F29" s="10"/>
      <c r="G29" s="39"/>
      <c r="H29" s="39"/>
      <c r="I29" s="18"/>
      <c r="J29" s="19"/>
    </row>
    <row r="30" spans="1:10" ht="24.75" customHeight="1" thickBot="1">
      <c r="A30" s="56"/>
      <c r="B30" s="30">
        <v>24</v>
      </c>
      <c r="C30" s="31">
        <f>IF(A30="","",INDEX(Nimet!$B$6:$B$230,A30))</f>
      </c>
      <c r="D30" s="40">
        <f>IF(A30="","",INDEX(Nimet!$C$6:$C$230,A30))</f>
      </c>
      <c r="E30" s="10"/>
      <c r="F30" s="10"/>
      <c r="G30" s="39"/>
      <c r="H30" s="41"/>
      <c r="I30" s="18"/>
      <c r="J30" s="19"/>
    </row>
    <row r="31" spans="1:10" ht="24.75" customHeight="1" thickBot="1">
      <c r="A31" s="57"/>
      <c r="B31" s="11"/>
      <c r="C31" s="59"/>
      <c r="D31" s="59"/>
      <c r="E31" s="10"/>
      <c r="F31" s="10"/>
      <c r="G31" s="39"/>
      <c r="H31" s="32"/>
      <c r="I31" s="18"/>
      <c r="J31" s="19"/>
    </row>
    <row r="32" spans="1:10" ht="24.75" customHeight="1">
      <c r="A32" s="56"/>
      <c r="B32" s="15">
        <v>25</v>
      </c>
      <c r="C32" s="16">
        <f>IF(A32="","",INDEX(Nimet!$B$6:$B$230,A32))</f>
      </c>
      <c r="D32" s="34">
        <f>IF(A32="","",INDEX(Nimet!$C$6:$C$230,A32))</f>
      </c>
      <c r="E32" s="10"/>
      <c r="F32" s="10"/>
      <c r="G32" s="39"/>
      <c r="H32" s="32"/>
      <c r="I32" s="18"/>
      <c r="J32" s="19"/>
    </row>
    <row r="33" spans="1:10" ht="24.75" customHeight="1" thickBot="1">
      <c r="A33" s="56"/>
      <c r="B33" s="20">
        <v>26</v>
      </c>
      <c r="C33" s="21">
        <f>IF(A33="","",INDEX(Nimet!$B$6:$B$230,A33))</f>
      </c>
      <c r="D33" s="22">
        <f>IF(A33="","",INDEX(Nimet!$C$6:$C$230,A33))</f>
      </c>
      <c r="E33" s="35"/>
      <c r="F33" s="36"/>
      <c r="G33" s="39"/>
      <c r="H33" s="32"/>
      <c r="I33" s="18"/>
      <c r="J33" s="19"/>
    </row>
    <row r="34" spans="1:10" ht="24.75" customHeight="1">
      <c r="A34" s="56"/>
      <c r="B34" s="25">
        <v>27</v>
      </c>
      <c r="C34" s="26">
        <f>IF(A34="","",INDEX(Nimet!$B$6:$B$230,A34))</f>
      </c>
      <c r="D34" s="37">
        <f>IF(A34="","",INDEX(Nimet!$C$6:$C$230,A34))</f>
      </c>
      <c r="E34" s="38"/>
      <c r="F34" s="39"/>
      <c r="G34" s="39"/>
      <c r="H34" s="32"/>
      <c r="I34" s="18"/>
      <c r="J34" s="19"/>
    </row>
    <row r="35" spans="1:10" ht="24.75" customHeight="1" thickBot="1">
      <c r="A35" s="56"/>
      <c r="B35" s="30">
        <v>28</v>
      </c>
      <c r="C35" s="31">
        <f>IF(A35="","",INDEX(Nimet!$B$6:$B$230,A35))</f>
      </c>
      <c r="D35" s="40">
        <f>IF(A35="","",INDEX(Nimet!$C$6:$C$230,A35))</f>
      </c>
      <c r="E35" s="10"/>
      <c r="F35" s="39"/>
      <c r="G35" s="41"/>
      <c r="H35" s="32"/>
      <c r="I35" s="18"/>
      <c r="J35" s="19"/>
    </row>
    <row r="36" spans="1:10" ht="24.75" customHeight="1">
      <c r="A36" s="56"/>
      <c r="B36" s="15">
        <v>29</v>
      </c>
      <c r="C36" s="16">
        <f>IF(A36="","",INDEX(Nimet!$B$6:$B$230,A36))</f>
      </c>
      <c r="D36" s="34">
        <f>IF(A36="","",INDEX(Nimet!$C$6:$C$230,A36))</f>
      </c>
      <c r="E36" s="10"/>
      <c r="F36" s="39"/>
      <c r="G36" s="32"/>
      <c r="H36" s="32"/>
      <c r="I36" s="18"/>
      <c r="J36" s="19"/>
    </row>
    <row r="37" spans="1:10" ht="24.75" customHeight="1" thickBot="1">
      <c r="A37" s="56"/>
      <c r="B37" s="20">
        <v>30</v>
      </c>
      <c r="C37" s="21">
        <f>IF(A37="","",INDEX(Nimet!$B$6:$B$230,A37))</f>
      </c>
      <c r="D37" s="22">
        <f>IF(A37="","",INDEX(Nimet!$C$6:$C$230,A37))</f>
      </c>
      <c r="E37" s="35"/>
      <c r="F37" s="41"/>
      <c r="G37" s="32"/>
      <c r="H37" s="32"/>
      <c r="I37" s="18"/>
      <c r="J37" s="19"/>
    </row>
    <row r="38" spans="1:10" ht="24.75" customHeight="1">
      <c r="A38" s="56"/>
      <c r="B38" s="25">
        <v>31</v>
      </c>
      <c r="C38" s="26">
        <f>IF(A38="","",INDEX(Nimet!$B$6:$B$230,A38))</f>
      </c>
      <c r="D38" s="37">
        <f>IF(A38="","",INDEX(Nimet!$C$6:$C$230,A38))</f>
      </c>
      <c r="E38" s="69"/>
      <c r="F38" s="10"/>
      <c r="G38" s="32"/>
      <c r="H38" s="32"/>
      <c r="I38" s="18"/>
      <c r="J38" s="19"/>
    </row>
    <row r="39" spans="1:10" ht="24.75" customHeight="1" thickBot="1">
      <c r="A39" s="56"/>
      <c r="B39" s="30">
        <v>32</v>
      </c>
      <c r="C39" s="31">
        <f>IF(A39="","",INDEX(Nimet!$B$6:$B$230,A39))</f>
      </c>
      <c r="D39" s="40">
        <f>IF(A39="","",INDEX(Nimet!$C$6:$C$230,A39))</f>
      </c>
      <c r="E39" s="47"/>
      <c r="F39" s="47"/>
      <c r="G39" s="45"/>
      <c r="H39" s="45"/>
      <c r="I39" s="18"/>
      <c r="J39" s="19"/>
    </row>
    <row r="40" spans="2:10" ht="24.75" customHeight="1">
      <c r="B40" s="6"/>
      <c r="C40" s="46"/>
      <c r="D40" s="46"/>
      <c r="E40" s="47"/>
      <c r="F40" s="47"/>
      <c r="G40" s="47"/>
      <c r="H40" s="47"/>
      <c r="I40" s="18"/>
      <c r="J40" s="19"/>
    </row>
    <row r="41" spans="10:26" ht="21" customHeight="1">
      <c r="J41" s="1" t="s">
        <v>293</v>
      </c>
      <c r="K41" s="48"/>
      <c r="L41" s="48"/>
      <c r="M41" s="48"/>
      <c r="N41" s="48"/>
      <c r="O41" s="48"/>
      <c r="P41" s="48"/>
      <c r="Q41" s="48"/>
      <c r="R41" s="48"/>
      <c r="S41" s="1" t="s">
        <v>293</v>
      </c>
      <c r="T41" s="48"/>
      <c r="U41" s="48"/>
      <c r="V41" s="48"/>
      <c r="W41" s="48"/>
      <c r="X41" s="48"/>
      <c r="Y41" s="48"/>
      <c r="Z41" s="48"/>
    </row>
    <row r="42" spans="10:26" ht="21" customHeight="1"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0:26" ht="21" customHeight="1">
      <c r="J43" s="48" t="s">
        <v>294</v>
      </c>
      <c r="K43" s="48"/>
      <c r="L43" s="541">
        <f>+$D$3</f>
      </c>
      <c r="M43" s="543"/>
      <c r="N43" s="543"/>
      <c r="O43" s="48"/>
      <c r="P43" s="48"/>
      <c r="Q43" s="48"/>
      <c r="R43" s="48"/>
      <c r="S43" s="48" t="s">
        <v>294</v>
      </c>
      <c r="T43" s="48"/>
      <c r="U43" s="541">
        <f>+$D$3</f>
      </c>
      <c r="V43" s="543"/>
      <c r="W43" s="543"/>
      <c r="X43" s="48"/>
      <c r="Y43" s="48"/>
      <c r="Z43" s="48"/>
    </row>
    <row r="44" spans="10:26" ht="21" customHeight="1"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0:26" ht="21" customHeight="1">
      <c r="J45" s="48" t="s">
        <v>295</v>
      </c>
      <c r="K45" s="48"/>
      <c r="L45" s="538" t="str">
        <f>+$D$1</f>
        <v>PT 75 Kansalliset</v>
      </c>
      <c r="M45" s="538"/>
      <c r="N45" s="538"/>
      <c r="O45" s="538"/>
      <c r="P45" s="538"/>
      <c r="Q45" s="48"/>
      <c r="R45" s="48"/>
      <c r="S45" s="48" t="s">
        <v>295</v>
      </c>
      <c r="T45" s="48"/>
      <c r="U45" s="538" t="str">
        <f>+$D$1</f>
        <v>PT 75 Kansalliset</v>
      </c>
      <c r="V45" s="538"/>
      <c r="W45" s="538"/>
      <c r="X45" s="538"/>
      <c r="Y45" s="538"/>
      <c r="Z45" s="48"/>
    </row>
    <row r="46" spans="10:26" ht="21" customHeight="1"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spans="10:26" ht="21" customHeight="1">
      <c r="J47" s="48" t="s">
        <v>487</v>
      </c>
      <c r="K47" s="48"/>
      <c r="L47" s="538" t="str">
        <f>+$D$2</f>
        <v>TAS 1/2</v>
      </c>
      <c r="M47" s="538"/>
      <c r="N47" s="49" t="s">
        <v>488</v>
      </c>
      <c r="O47" s="48"/>
      <c r="P47" s="50"/>
      <c r="Q47" s="48"/>
      <c r="R47" s="48"/>
      <c r="S47" s="48" t="s">
        <v>487</v>
      </c>
      <c r="T47" s="48"/>
      <c r="U47" s="538" t="str">
        <f>+$D$2</f>
        <v>TAS 1/2</v>
      </c>
      <c r="V47" s="538"/>
      <c r="W47" s="49" t="s">
        <v>488</v>
      </c>
      <c r="X47" s="48"/>
      <c r="Y47" s="51"/>
      <c r="Z47" s="48"/>
    </row>
    <row r="48" spans="10:26" ht="21" customHeight="1"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10:26" ht="21" customHeight="1">
      <c r="J49" s="538">
        <f>+C5</f>
      </c>
      <c r="K49" s="538"/>
      <c r="L49" s="538"/>
      <c r="M49" s="538"/>
      <c r="N49" s="52" t="s">
        <v>489</v>
      </c>
      <c r="O49" s="53"/>
      <c r="P49" s="538">
        <f>+C6</f>
      </c>
      <c r="Q49" s="538"/>
      <c r="R49" s="48"/>
      <c r="S49" s="538">
        <f>+C7</f>
      </c>
      <c r="T49" s="538"/>
      <c r="U49" s="538"/>
      <c r="V49" s="538"/>
      <c r="W49" s="52" t="s">
        <v>489</v>
      </c>
      <c r="X49" s="53"/>
      <c r="Y49" s="538">
        <f>+C8</f>
      </c>
      <c r="Z49" s="538"/>
    </row>
    <row r="50" spans="10:26" ht="21" customHeight="1">
      <c r="J50" s="48" t="s">
        <v>170</v>
      </c>
      <c r="K50" s="48"/>
      <c r="L50" s="48"/>
      <c r="M50" s="48"/>
      <c r="N50" s="48"/>
      <c r="O50" s="48"/>
      <c r="P50" s="48" t="s">
        <v>170</v>
      </c>
      <c r="Q50" s="48"/>
      <c r="R50" s="48"/>
      <c r="S50" s="48" t="s">
        <v>170</v>
      </c>
      <c r="T50" s="48"/>
      <c r="U50" s="48"/>
      <c r="V50" s="48"/>
      <c r="W50" s="48"/>
      <c r="X50" s="48"/>
      <c r="Y50" s="48" t="s">
        <v>170</v>
      </c>
      <c r="Z50" s="48"/>
    </row>
    <row r="51" spans="10:26" ht="21" customHeight="1"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spans="10:26" ht="21" customHeight="1">
      <c r="J52" s="538">
        <f>+D5</f>
      </c>
      <c r="K52" s="538"/>
      <c r="L52" s="538"/>
      <c r="M52" s="538"/>
      <c r="N52" s="48"/>
      <c r="O52" s="48"/>
      <c r="P52" s="538">
        <f>+D6</f>
      </c>
      <c r="Q52" s="538"/>
      <c r="R52" s="48"/>
      <c r="S52" s="538">
        <f>+D7</f>
      </c>
      <c r="T52" s="538"/>
      <c r="U52" s="538"/>
      <c r="V52" s="538"/>
      <c r="W52" s="48"/>
      <c r="X52" s="48"/>
      <c r="Y52" s="538">
        <f>+D8</f>
      </c>
      <c r="Z52" s="538"/>
    </row>
    <row r="53" spans="10:26" ht="21" customHeight="1">
      <c r="J53" s="48" t="s">
        <v>171</v>
      </c>
      <c r="K53" s="48"/>
      <c r="L53" s="48"/>
      <c r="M53" s="48"/>
      <c r="N53" s="48"/>
      <c r="O53" s="48"/>
      <c r="P53" s="48" t="s">
        <v>171</v>
      </c>
      <c r="Q53" s="48"/>
      <c r="R53" s="48"/>
      <c r="S53" s="48" t="s">
        <v>171</v>
      </c>
      <c r="T53" s="48"/>
      <c r="U53" s="48"/>
      <c r="V53" s="48"/>
      <c r="W53" s="48"/>
      <c r="X53" s="48"/>
      <c r="Y53" s="48" t="s">
        <v>171</v>
      </c>
      <c r="Z53" s="48"/>
    </row>
    <row r="54" spans="10:26" ht="21" customHeight="1"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spans="10:26" ht="21" customHeight="1">
      <c r="J55" s="48" t="s">
        <v>490</v>
      </c>
      <c r="K55" s="50"/>
      <c r="L55" s="53" t="s">
        <v>491</v>
      </c>
      <c r="M55" s="50"/>
      <c r="N55" s="48"/>
      <c r="O55" s="48"/>
      <c r="P55" s="48"/>
      <c r="Q55" s="48"/>
      <c r="R55" s="48"/>
      <c r="S55" s="48" t="s">
        <v>490</v>
      </c>
      <c r="T55" s="50"/>
      <c r="U55" s="53" t="s">
        <v>491</v>
      </c>
      <c r="V55" s="50"/>
      <c r="W55" s="48"/>
      <c r="X55" s="48"/>
      <c r="Y55" s="48"/>
      <c r="Z55" s="48"/>
    </row>
    <row r="56" spans="10:26" ht="21" customHeight="1">
      <c r="J56" s="48" t="s">
        <v>492</v>
      </c>
      <c r="K56" s="54"/>
      <c r="L56" s="53" t="s">
        <v>491</v>
      </c>
      <c r="M56" s="54"/>
      <c r="N56" s="48"/>
      <c r="O56" s="48"/>
      <c r="P56" s="538"/>
      <c r="Q56" s="538"/>
      <c r="R56" s="48"/>
      <c r="S56" s="48" t="s">
        <v>492</v>
      </c>
      <c r="T56" s="54"/>
      <c r="U56" s="53" t="s">
        <v>491</v>
      </c>
      <c r="V56" s="54"/>
      <c r="W56" s="48"/>
      <c r="X56" s="48"/>
      <c r="Y56" s="538"/>
      <c r="Z56" s="538"/>
    </row>
    <row r="57" spans="10:26" ht="21" customHeight="1">
      <c r="J57" s="48" t="s">
        <v>493</v>
      </c>
      <c r="K57" s="54"/>
      <c r="L57" s="53" t="s">
        <v>491</v>
      </c>
      <c r="M57" s="54"/>
      <c r="N57" s="48"/>
      <c r="O57" s="48"/>
      <c r="P57" s="48" t="s">
        <v>261</v>
      </c>
      <c r="Q57" s="48"/>
      <c r="R57" s="48"/>
      <c r="S57" s="48" t="s">
        <v>493</v>
      </c>
      <c r="T57" s="54"/>
      <c r="U57" s="53" t="s">
        <v>491</v>
      </c>
      <c r="V57" s="54"/>
      <c r="W57" s="48"/>
      <c r="X57" s="48"/>
      <c r="Y57" s="48" t="s">
        <v>261</v>
      </c>
      <c r="Z57" s="48"/>
    </row>
    <row r="58" spans="10:26" ht="21" customHeight="1">
      <c r="J58" s="48" t="s">
        <v>262</v>
      </c>
      <c r="K58" s="54"/>
      <c r="L58" s="53" t="s">
        <v>491</v>
      </c>
      <c r="M58" s="54"/>
      <c r="N58" s="48"/>
      <c r="O58" s="48"/>
      <c r="P58" s="48"/>
      <c r="Q58" s="48"/>
      <c r="R58" s="48"/>
      <c r="S58" s="48" t="s">
        <v>262</v>
      </c>
      <c r="T58" s="54"/>
      <c r="U58" s="53" t="s">
        <v>491</v>
      </c>
      <c r="V58" s="54"/>
      <c r="W58" s="48"/>
      <c r="X58" s="48"/>
      <c r="Y58" s="48"/>
      <c r="Z58" s="48"/>
    </row>
    <row r="59" spans="10:26" ht="21" customHeight="1">
      <c r="J59" s="48" t="s">
        <v>263</v>
      </c>
      <c r="K59" s="54"/>
      <c r="L59" s="53" t="s">
        <v>491</v>
      </c>
      <c r="M59" s="54"/>
      <c r="N59" s="48"/>
      <c r="O59" s="48"/>
      <c r="P59" s="538"/>
      <c r="Q59" s="538"/>
      <c r="R59" s="48"/>
      <c r="S59" s="48" t="s">
        <v>263</v>
      </c>
      <c r="T59" s="54"/>
      <c r="U59" s="53" t="s">
        <v>491</v>
      </c>
      <c r="V59" s="54"/>
      <c r="W59" s="48"/>
      <c r="X59" s="48"/>
      <c r="Y59" s="538"/>
      <c r="Z59" s="538"/>
    </row>
    <row r="60" spans="10:26" ht="21" customHeight="1">
      <c r="J60" s="48" t="s">
        <v>264</v>
      </c>
      <c r="K60" s="54"/>
      <c r="L60" s="53" t="s">
        <v>491</v>
      </c>
      <c r="M60" s="54"/>
      <c r="N60" s="48"/>
      <c r="O60" s="48"/>
      <c r="P60" s="48" t="s">
        <v>375</v>
      </c>
      <c r="Q60" s="48"/>
      <c r="R60" s="48"/>
      <c r="S60" s="48" t="s">
        <v>264</v>
      </c>
      <c r="T60" s="54"/>
      <c r="U60" s="53" t="s">
        <v>491</v>
      </c>
      <c r="V60" s="54"/>
      <c r="W60" s="48"/>
      <c r="X60" s="48"/>
      <c r="Y60" s="48" t="s">
        <v>375</v>
      </c>
      <c r="Z60" s="48"/>
    </row>
    <row r="61" spans="10:26" ht="21" customHeight="1">
      <c r="J61" s="48" t="s">
        <v>376</v>
      </c>
      <c r="K61" s="54"/>
      <c r="L61" s="53" t="s">
        <v>491</v>
      </c>
      <c r="M61" s="54"/>
      <c r="N61" s="48"/>
      <c r="O61" s="48"/>
      <c r="P61" s="48"/>
      <c r="Q61" s="48"/>
      <c r="R61" s="48"/>
      <c r="S61" s="48" t="s">
        <v>376</v>
      </c>
      <c r="T61" s="54"/>
      <c r="U61" s="53" t="s">
        <v>491</v>
      </c>
      <c r="V61" s="54"/>
      <c r="W61" s="48"/>
      <c r="X61" s="48"/>
      <c r="Y61" s="48"/>
      <c r="Z61" s="48"/>
    </row>
    <row r="62" spans="10:26" ht="21" customHeight="1">
      <c r="J62" s="48" t="s">
        <v>377</v>
      </c>
      <c r="K62" s="54"/>
      <c r="L62" s="53" t="s">
        <v>491</v>
      </c>
      <c r="M62" s="54"/>
      <c r="N62" s="48"/>
      <c r="O62" s="48"/>
      <c r="P62" s="538"/>
      <c r="Q62" s="538"/>
      <c r="R62" s="48"/>
      <c r="S62" s="48" t="s">
        <v>377</v>
      </c>
      <c r="T62" s="54"/>
      <c r="U62" s="53" t="s">
        <v>491</v>
      </c>
      <c r="V62" s="54"/>
      <c r="W62" s="48"/>
      <c r="X62" s="48"/>
      <c r="Y62" s="538"/>
      <c r="Z62" s="538"/>
    </row>
    <row r="63" spans="10:26" ht="21" customHeight="1">
      <c r="J63" s="48" t="s">
        <v>378</v>
      </c>
      <c r="K63" s="54"/>
      <c r="L63" s="53" t="s">
        <v>491</v>
      </c>
      <c r="M63" s="54"/>
      <c r="N63" s="48"/>
      <c r="O63" s="48"/>
      <c r="P63" s="48" t="s">
        <v>379</v>
      </c>
      <c r="Q63" s="48"/>
      <c r="R63" s="48"/>
      <c r="S63" s="48" t="s">
        <v>378</v>
      </c>
      <c r="T63" s="54"/>
      <c r="U63" s="53" t="s">
        <v>491</v>
      </c>
      <c r="V63" s="54"/>
      <c r="W63" s="48"/>
      <c r="X63" s="48"/>
      <c r="Y63" s="48" t="s">
        <v>379</v>
      </c>
      <c r="Z63" s="48"/>
    </row>
    <row r="64" spans="10:26" ht="21" customHeight="1">
      <c r="J64" s="48"/>
      <c r="K64" s="48"/>
      <c r="L64" s="53"/>
      <c r="M64" s="48"/>
      <c r="N64" s="48"/>
      <c r="O64" s="48"/>
      <c r="P64" s="48"/>
      <c r="Q64" s="48"/>
      <c r="R64" s="48"/>
      <c r="S64" s="48"/>
      <c r="T64" s="48"/>
      <c r="U64" s="53"/>
      <c r="V64" s="48"/>
      <c r="W64" s="48"/>
      <c r="X64" s="48"/>
      <c r="Y64" s="48"/>
      <c r="Z64" s="48"/>
    </row>
    <row r="65" spans="10:26" ht="21" customHeight="1">
      <c r="J65" s="55"/>
      <c r="K65" s="55"/>
      <c r="L65" s="55"/>
      <c r="M65" s="55"/>
      <c r="N65" s="55"/>
      <c r="O65" s="55"/>
      <c r="P65" s="55"/>
      <c r="Q65" s="55"/>
      <c r="R65" s="48"/>
      <c r="S65" s="55"/>
      <c r="T65" s="55"/>
      <c r="U65" s="55"/>
      <c r="V65" s="55"/>
      <c r="W65" s="55"/>
      <c r="X65" s="55"/>
      <c r="Y65" s="55"/>
      <c r="Z65" s="55"/>
    </row>
    <row r="66" spans="10:26" ht="21" customHeight="1">
      <c r="J66" s="1" t="s">
        <v>293</v>
      </c>
      <c r="K66" s="48"/>
      <c r="L66" s="48"/>
      <c r="M66" s="48"/>
      <c r="N66" s="48"/>
      <c r="O66" s="48"/>
      <c r="P66" s="48"/>
      <c r="Q66" s="48"/>
      <c r="R66" s="48"/>
      <c r="S66" s="1" t="s">
        <v>293</v>
      </c>
      <c r="T66" s="48"/>
      <c r="U66" s="48"/>
      <c r="V66" s="48"/>
      <c r="W66" s="48"/>
      <c r="X66" s="48"/>
      <c r="Y66" s="48"/>
      <c r="Z66" s="48"/>
    </row>
    <row r="67" spans="10:26" ht="21" customHeight="1"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10:26" ht="21" customHeight="1">
      <c r="J68" s="48" t="s">
        <v>294</v>
      </c>
      <c r="K68" s="48"/>
      <c r="L68" s="541">
        <f>+$D$3</f>
      </c>
      <c r="M68" s="543"/>
      <c r="N68" s="543"/>
      <c r="O68" s="48"/>
      <c r="P68" s="48"/>
      <c r="Q68" s="48"/>
      <c r="R68" s="48"/>
      <c r="S68" s="48" t="s">
        <v>294</v>
      </c>
      <c r="T68" s="48"/>
      <c r="U68" s="541">
        <f>+$D$3</f>
      </c>
      <c r="V68" s="543"/>
      <c r="W68" s="543"/>
      <c r="X68" s="48"/>
      <c r="Y68" s="48"/>
      <c r="Z68" s="48"/>
    </row>
    <row r="69" spans="10:26" ht="21" customHeight="1"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10:26" ht="21" customHeight="1">
      <c r="J70" s="48" t="s">
        <v>295</v>
      </c>
      <c r="K70" s="48"/>
      <c r="L70" s="538" t="str">
        <f>+$D$1</f>
        <v>PT 75 Kansalliset</v>
      </c>
      <c r="M70" s="538"/>
      <c r="N70" s="538"/>
      <c r="O70" s="538"/>
      <c r="P70" s="538"/>
      <c r="Q70" s="48"/>
      <c r="R70" s="48"/>
      <c r="S70" s="48" t="s">
        <v>295</v>
      </c>
      <c r="T70" s="48"/>
      <c r="U70" s="538" t="str">
        <f>+$D$1</f>
        <v>PT 75 Kansalliset</v>
      </c>
      <c r="V70" s="538"/>
      <c r="W70" s="538"/>
      <c r="X70" s="538"/>
      <c r="Y70" s="538"/>
      <c r="Z70" s="48"/>
    </row>
    <row r="71" spans="10:26" ht="21" customHeight="1"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10:26" ht="21" customHeight="1">
      <c r="J72" s="48" t="s">
        <v>487</v>
      </c>
      <c r="K72" s="48"/>
      <c r="L72" s="538" t="str">
        <f>+$D$2</f>
        <v>TAS 1/2</v>
      </c>
      <c r="M72" s="538"/>
      <c r="N72" s="49" t="s">
        <v>488</v>
      </c>
      <c r="O72" s="48"/>
      <c r="P72" s="50"/>
      <c r="Q72" s="48"/>
      <c r="R72" s="48"/>
      <c r="S72" s="48" t="s">
        <v>487</v>
      </c>
      <c r="T72" s="48"/>
      <c r="U72" s="538" t="str">
        <f>+$D$2</f>
        <v>TAS 1/2</v>
      </c>
      <c r="V72" s="538"/>
      <c r="W72" s="49" t="s">
        <v>488</v>
      </c>
      <c r="X72" s="48"/>
      <c r="Y72" s="51"/>
      <c r="Z72" s="48"/>
    </row>
    <row r="73" spans="10:26" ht="21" customHeight="1"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10:26" ht="21" customHeight="1">
      <c r="J74" s="538">
        <f>+C9</f>
      </c>
      <c r="K74" s="538"/>
      <c r="L74" s="538"/>
      <c r="M74" s="538"/>
      <c r="N74" s="52" t="s">
        <v>489</v>
      </c>
      <c r="O74" s="53"/>
      <c r="P74" s="538">
        <f>+C10</f>
      </c>
      <c r="Q74" s="538"/>
      <c r="R74" s="48"/>
      <c r="S74" s="538">
        <f>+C11</f>
      </c>
      <c r="T74" s="538"/>
      <c r="U74" s="538"/>
      <c r="V74" s="538"/>
      <c r="W74" s="52" t="s">
        <v>489</v>
      </c>
      <c r="X74" s="53"/>
      <c r="Y74" s="538">
        <f>+C12</f>
      </c>
      <c r="Z74" s="538"/>
    </row>
    <row r="75" spans="10:26" ht="21" customHeight="1">
      <c r="J75" s="48" t="s">
        <v>170</v>
      </c>
      <c r="K75" s="48"/>
      <c r="L75" s="48"/>
      <c r="M75" s="48"/>
      <c r="N75" s="48"/>
      <c r="O75" s="48"/>
      <c r="P75" s="48" t="s">
        <v>170</v>
      </c>
      <c r="Q75" s="48"/>
      <c r="R75" s="48"/>
      <c r="S75" s="48" t="s">
        <v>170</v>
      </c>
      <c r="T75" s="48"/>
      <c r="U75" s="48"/>
      <c r="V75" s="48"/>
      <c r="W75" s="48"/>
      <c r="X75" s="48"/>
      <c r="Y75" s="48" t="s">
        <v>170</v>
      </c>
      <c r="Z75" s="48"/>
    </row>
    <row r="76" spans="10:26" ht="21" customHeight="1"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spans="10:26" ht="21" customHeight="1">
      <c r="J77" s="538">
        <f>+D9</f>
      </c>
      <c r="K77" s="538"/>
      <c r="L77" s="538"/>
      <c r="M77" s="538"/>
      <c r="N77" s="48"/>
      <c r="O77" s="48"/>
      <c r="P77" s="538">
        <f>+D10</f>
      </c>
      <c r="Q77" s="538"/>
      <c r="R77" s="48"/>
      <c r="S77" s="538">
        <f>+D11</f>
      </c>
      <c r="T77" s="538"/>
      <c r="U77" s="538"/>
      <c r="V77" s="538"/>
      <c r="W77" s="48"/>
      <c r="X77" s="48"/>
      <c r="Y77" s="538">
        <f>+D12</f>
      </c>
      <c r="Z77" s="538"/>
    </row>
    <row r="78" spans="10:26" ht="21" customHeight="1">
      <c r="J78" s="48" t="s">
        <v>171</v>
      </c>
      <c r="K78" s="48"/>
      <c r="L78" s="48"/>
      <c r="M78" s="48"/>
      <c r="N78" s="48"/>
      <c r="O78" s="48"/>
      <c r="P78" s="48" t="s">
        <v>171</v>
      </c>
      <c r="Q78" s="48"/>
      <c r="R78" s="48"/>
      <c r="S78" s="48" t="s">
        <v>171</v>
      </c>
      <c r="T78" s="48"/>
      <c r="U78" s="48"/>
      <c r="V78" s="48"/>
      <c r="W78" s="48"/>
      <c r="X78" s="48"/>
      <c r="Y78" s="48" t="s">
        <v>171</v>
      </c>
      <c r="Z78" s="48"/>
    </row>
    <row r="79" spans="10:26" ht="21" customHeight="1"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spans="10:26" ht="21" customHeight="1">
      <c r="J80" s="48" t="s">
        <v>490</v>
      </c>
      <c r="K80" s="50"/>
      <c r="L80" s="53" t="s">
        <v>491</v>
      </c>
      <c r="M80" s="50"/>
      <c r="N80" s="48"/>
      <c r="O80" s="48"/>
      <c r="P80" s="48"/>
      <c r="Q80" s="48"/>
      <c r="R80" s="48"/>
      <c r="S80" s="48" t="s">
        <v>490</v>
      </c>
      <c r="T80" s="50"/>
      <c r="U80" s="53" t="s">
        <v>491</v>
      </c>
      <c r="V80" s="50"/>
      <c r="W80" s="48"/>
      <c r="X80" s="48"/>
      <c r="Y80" s="48"/>
      <c r="Z80" s="48"/>
    </row>
    <row r="81" spans="10:26" ht="21" customHeight="1">
      <c r="J81" s="48" t="s">
        <v>492</v>
      </c>
      <c r="K81" s="54"/>
      <c r="L81" s="53" t="s">
        <v>491</v>
      </c>
      <c r="M81" s="54"/>
      <c r="N81" s="48"/>
      <c r="O81" s="48"/>
      <c r="P81" s="538"/>
      <c r="Q81" s="538"/>
      <c r="R81" s="48"/>
      <c r="S81" s="48" t="s">
        <v>492</v>
      </c>
      <c r="T81" s="54"/>
      <c r="U81" s="53" t="s">
        <v>491</v>
      </c>
      <c r="V81" s="54"/>
      <c r="W81" s="48"/>
      <c r="X81" s="48"/>
      <c r="Y81" s="538"/>
      <c r="Z81" s="538"/>
    </row>
    <row r="82" spans="10:26" ht="21" customHeight="1">
      <c r="J82" s="48" t="s">
        <v>493</v>
      </c>
      <c r="K82" s="54"/>
      <c r="L82" s="53" t="s">
        <v>491</v>
      </c>
      <c r="M82" s="54"/>
      <c r="N82" s="48"/>
      <c r="O82" s="48"/>
      <c r="P82" s="48" t="s">
        <v>261</v>
      </c>
      <c r="Q82" s="48"/>
      <c r="R82" s="48"/>
      <c r="S82" s="48" t="s">
        <v>493</v>
      </c>
      <c r="T82" s="54"/>
      <c r="U82" s="53" t="s">
        <v>491</v>
      </c>
      <c r="V82" s="54"/>
      <c r="W82" s="48"/>
      <c r="X82" s="48"/>
      <c r="Y82" s="48" t="s">
        <v>261</v>
      </c>
      <c r="Z82" s="48"/>
    </row>
    <row r="83" spans="10:26" ht="21" customHeight="1">
      <c r="J83" s="48" t="s">
        <v>262</v>
      </c>
      <c r="K83" s="54"/>
      <c r="L83" s="53" t="s">
        <v>491</v>
      </c>
      <c r="M83" s="54"/>
      <c r="N83" s="48"/>
      <c r="O83" s="48"/>
      <c r="P83" s="48"/>
      <c r="Q83" s="48"/>
      <c r="R83" s="48"/>
      <c r="S83" s="48" t="s">
        <v>262</v>
      </c>
      <c r="T83" s="54"/>
      <c r="U83" s="53" t="s">
        <v>491</v>
      </c>
      <c r="V83" s="54"/>
      <c r="W83" s="48"/>
      <c r="X83" s="48"/>
      <c r="Y83" s="48"/>
      <c r="Z83" s="48"/>
    </row>
    <row r="84" spans="10:26" ht="21" customHeight="1">
      <c r="J84" s="48" t="s">
        <v>263</v>
      </c>
      <c r="K84" s="54"/>
      <c r="L84" s="53" t="s">
        <v>491</v>
      </c>
      <c r="M84" s="54"/>
      <c r="N84" s="48"/>
      <c r="O84" s="48"/>
      <c r="P84" s="538"/>
      <c r="Q84" s="538"/>
      <c r="R84" s="48"/>
      <c r="S84" s="48" t="s">
        <v>263</v>
      </c>
      <c r="T84" s="54"/>
      <c r="U84" s="53" t="s">
        <v>491</v>
      </c>
      <c r="V84" s="54"/>
      <c r="W84" s="48"/>
      <c r="X84" s="48"/>
      <c r="Y84" s="538"/>
      <c r="Z84" s="538"/>
    </row>
    <row r="85" spans="10:26" ht="21" customHeight="1">
      <c r="J85" s="48" t="s">
        <v>264</v>
      </c>
      <c r="K85" s="54"/>
      <c r="L85" s="53" t="s">
        <v>491</v>
      </c>
      <c r="M85" s="54"/>
      <c r="N85" s="48"/>
      <c r="O85" s="48"/>
      <c r="P85" s="48" t="s">
        <v>375</v>
      </c>
      <c r="Q85" s="48"/>
      <c r="R85" s="48"/>
      <c r="S85" s="48" t="s">
        <v>264</v>
      </c>
      <c r="T85" s="54"/>
      <c r="U85" s="53" t="s">
        <v>491</v>
      </c>
      <c r="V85" s="54"/>
      <c r="W85" s="48"/>
      <c r="X85" s="48"/>
      <c r="Y85" s="48" t="s">
        <v>375</v>
      </c>
      <c r="Z85" s="48"/>
    </row>
    <row r="86" spans="10:26" ht="21" customHeight="1">
      <c r="J86" s="48" t="s">
        <v>376</v>
      </c>
      <c r="K86" s="54"/>
      <c r="L86" s="53" t="s">
        <v>491</v>
      </c>
      <c r="M86" s="54"/>
      <c r="N86" s="48"/>
      <c r="O86" s="48"/>
      <c r="P86" s="48"/>
      <c r="Q86" s="48"/>
      <c r="R86" s="48"/>
      <c r="S86" s="48" t="s">
        <v>376</v>
      </c>
      <c r="T86" s="54"/>
      <c r="U86" s="53" t="s">
        <v>491</v>
      </c>
      <c r="V86" s="54"/>
      <c r="W86" s="48"/>
      <c r="X86" s="48"/>
      <c r="Y86" s="48"/>
      <c r="Z86" s="48"/>
    </row>
    <row r="87" spans="10:26" ht="21" customHeight="1">
      <c r="J87" s="48" t="s">
        <v>377</v>
      </c>
      <c r="K87" s="54"/>
      <c r="L87" s="53" t="s">
        <v>491</v>
      </c>
      <c r="M87" s="54"/>
      <c r="N87" s="48"/>
      <c r="O87" s="48"/>
      <c r="P87" s="538"/>
      <c r="Q87" s="538"/>
      <c r="R87" s="48"/>
      <c r="S87" s="48" t="s">
        <v>377</v>
      </c>
      <c r="T87" s="54"/>
      <c r="U87" s="53" t="s">
        <v>491</v>
      </c>
      <c r="V87" s="54"/>
      <c r="W87" s="48"/>
      <c r="X87" s="48"/>
      <c r="Y87" s="538"/>
      <c r="Z87" s="538"/>
    </row>
    <row r="88" spans="10:26" ht="21" customHeight="1">
      <c r="J88" s="48" t="s">
        <v>378</v>
      </c>
      <c r="K88" s="54"/>
      <c r="L88" s="53" t="s">
        <v>491</v>
      </c>
      <c r="M88" s="54"/>
      <c r="N88" s="48"/>
      <c r="O88" s="48"/>
      <c r="P88" s="48" t="s">
        <v>379</v>
      </c>
      <c r="Q88" s="48"/>
      <c r="R88" s="48"/>
      <c r="S88" s="48" t="s">
        <v>378</v>
      </c>
      <c r="T88" s="54"/>
      <c r="U88" s="53" t="s">
        <v>491</v>
      </c>
      <c r="V88" s="54"/>
      <c r="W88" s="48"/>
      <c r="X88" s="48"/>
      <c r="Y88" s="48" t="s">
        <v>379</v>
      </c>
      <c r="Z88" s="48"/>
    </row>
    <row r="89" spans="10:26" ht="21" customHeight="1"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0:26" ht="21" customHeight="1">
      <c r="J90" s="55"/>
      <c r="K90" s="55"/>
      <c r="L90" s="55"/>
      <c r="M90" s="55"/>
      <c r="N90" s="55"/>
      <c r="O90" s="55"/>
      <c r="P90" s="55"/>
      <c r="Q90" s="55"/>
      <c r="R90" s="48"/>
      <c r="S90" s="55"/>
      <c r="T90" s="55"/>
      <c r="U90" s="55"/>
      <c r="V90" s="55"/>
      <c r="W90" s="55"/>
      <c r="X90" s="55"/>
      <c r="Y90" s="55"/>
      <c r="Z90" s="55"/>
    </row>
    <row r="91" spans="10:26" ht="21" customHeight="1">
      <c r="J91" s="1" t="s">
        <v>293</v>
      </c>
      <c r="K91" s="48"/>
      <c r="L91" s="48"/>
      <c r="M91" s="48"/>
      <c r="N91" s="48"/>
      <c r="O91" s="48"/>
      <c r="P91" s="48"/>
      <c r="Q91" s="48"/>
      <c r="R91" s="48"/>
      <c r="S91" s="1" t="s">
        <v>293</v>
      </c>
      <c r="T91" s="48"/>
      <c r="U91" s="48"/>
      <c r="V91" s="48"/>
      <c r="W91" s="48"/>
      <c r="X91" s="48"/>
      <c r="Y91" s="48"/>
      <c r="Z91" s="48"/>
    </row>
    <row r="92" spans="10:26" ht="21" customHeight="1"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spans="10:26" ht="21" customHeight="1">
      <c r="J93" s="48" t="s">
        <v>294</v>
      </c>
      <c r="K93" s="48"/>
      <c r="L93" s="541">
        <f>+$D$3</f>
      </c>
      <c r="M93" s="543"/>
      <c r="N93" s="543"/>
      <c r="O93" s="48"/>
      <c r="P93" s="48"/>
      <c r="Q93" s="48"/>
      <c r="R93" s="48"/>
      <c r="S93" s="48" t="s">
        <v>294</v>
      </c>
      <c r="T93" s="48"/>
      <c r="U93" s="541">
        <f>+$D$3</f>
      </c>
      <c r="V93" s="543"/>
      <c r="W93" s="543"/>
      <c r="X93" s="48"/>
      <c r="Y93" s="48"/>
      <c r="Z93" s="48"/>
    </row>
    <row r="94" spans="10:26" ht="21" customHeight="1"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spans="10:26" ht="21" customHeight="1">
      <c r="J95" s="48" t="s">
        <v>295</v>
      </c>
      <c r="K95" s="48"/>
      <c r="L95" s="538" t="str">
        <f>+$D$1</f>
        <v>PT 75 Kansalliset</v>
      </c>
      <c r="M95" s="538"/>
      <c r="N95" s="538"/>
      <c r="O95" s="538"/>
      <c r="P95" s="538"/>
      <c r="Q95" s="48"/>
      <c r="R95" s="48"/>
      <c r="S95" s="48" t="s">
        <v>295</v>
      </c>
      <c r="T95" s="48"/>
      <c r="U95" s="538" t="str">
        <f>+$D$1</f>
        <v>PT 75 Kansalliset</v>
      </c>
      <c r="V95" s="538"/>
      <c r="W95" s="538"/>
      <c r="X95" s="538"/>
      <c r="Y95" s="538"/>
      <c r="Z95" s="48"/>
    </row>
    <row r="96" spans="10:26" ht="21" customHeight="1"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spans="10:26" ht="21" customHeight="1">
      <c r="J97" s="48" t="s">
        <v>487</v>
      </c>
      <c r="K97" s="48"/>
      <c r="L97" s="538" t="str">
        <f>+$D$2</f>
        <v>TAS 1/2</v>
      </c>
      <c r="M97" s="538"/>
      <c r="N97" s="49" t="s">
        <v>488</v>
      </c>
      <c r="O97" s="48"/>
      <c r="P97" s="50"/>
      <c r="Q97" s="48"/>
      <c r="R97" s="48"/>
      <c r="S97" s="48" t="s">
        <v>487</v>
      </c>
      <c r="T97" s="48"/>
      <c r="U97" s="538" t="str">
        <f>+$D$2</f>
        <v>TAS 1/2</v>
      </c>
      <c r="V97" s="538"/>
      <c r="W97" s="49" t="s">
        <v>488</v>
      </c>
      <c r="X97" s="48"/>
      <c r="Y97" s="51"/>
      <c r="Z97" s="48"/>
    </row>
    <row r="98" spans="10:26" ht="21" customHeight="1"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spans="10:26" ht="21" customHeight="1">
      <c r="J99" s="538">
        <f>+C14</f>
      </c>
      <c r="K99" s="538"/>
      <c r="L99" s="538"/>
      <c r="M99" s="538"/>
      <c r="N99" s="52" t="s">
        <v>489</v>
      </c>
      <c r="O99" s="53"/>
      <c r="P99" s="538">
        <f>+C15</f>
      </c>
      <c r="Q99" s="538"/>
      <c r="R99" s="48"/>
      <c r="S99" s="538">
        <f>+C16</f>
      </c>
      <c r="T99" s="538"/>
      <c r="U99" s="538"/>
      <c r="V99" s="538"/>
      <c r="W99" s="52" t="s">
        <v>489</v>
      </c>
      <c r="X99" s="53"/>
      <c r="Y99" s="538">
        <f>+C17</f>
      </c>
      <c r="Z99" s="538"/>
    </row>
    <row r="100" spans="10:26" ht="21" customHeight="1">
      <c r="J100" s="48" t="s">
        <v>170</v>
      </c>
      <c r="K100" s="48"/>
      <c r="L100" s="48"/>
      <c r="M100" s="48"/>
      <c r="N100" s="48"/>
      <c r="O100" s="48"/>
      <c r="P100" s="48" t="s">
        <v>170</v>
      </c>
      <c r="Q100" s="48"/>
      <c r="R100" s="48"/>
      <c r="S100" s="48" t="s">
        <v>170</v>
      </c>
      <c r="T100" s="48"/>
      <c r="U100" s="48"/>
      <c r="V100" s="48"/>
      <c r="W100" s="48"/>
      <c r="X100" s="48"/>
      <c r="Y100" s="48" t="s">
        <v>170</v>
      </c>
      <c r="Z100" s="48"/>
    </row>
    <row r="101" spans="10:26" ht="21" customHeight="1"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0:26" ht="21" customHeight="1">
      <c r="J102" s="538">
        <f>+D14</f>
      </c>
      <c r="K102" s="538"/>
      <c r="L102" s="538"/>
      <c r="M102" s="538"/>
      <c r="N102" s="48"/>
      <c r="O102" s="48"/>
      <c r="P102" s="538">
        <f>+D15</f>
      </c>
      <c r="Q102" s="538"/>
      <c r="R102" s="48"/>
      <c r="S102" s="538">
        <f>+D16</f>
      </c>
      <c r="T102" s="538"/>
      <c r="U102" s="538"/>
      <c r="V102" s="538"/>
      <c r="W102" s="48"/>
      <c r="X102" s="48"/>
      <c r="Y102" s="538">
        <f>+D17</f>
      </c>
      <c r="Z102" s="538"/>
    </row>
    <row r="103" spans="10:26" ht="21" customHeight="1">
      <c r="J103" s="48" t="s">
        <v>171</v>
      </c>
      <c r="K103" s="48"/>
      <c r="L103" s="48"/>
      <c r="M103" s="48"/>
      <c r="N103" s="48"/>
      <c r="O103" s="48"/>
      <c r="P103" s="48" t="s">
        <v>171</v>
      </c>
      <c r="Q103" s="48"/>
      <c r="R103" s="48"/>
      <c r="S103" s="48" t="s">
        <v>171</v>
      </c>
      <c r="T103" s="48"/>
      <c r="U103" s="48"/>
      <c r="V103" s="48"/>
      <c r="W103" s="48"/>
      <c r="X103" s="48"/>
      <c r="Y103" s="48" t="s">
        <v>171</v>
      </c>
      <c r="Z103" s="48"/>
    </row>
    <row r="104" spans="10:26" ht="21" customHeight="1"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0:26" ht="21" customHeight="1">
      <c r="J105" s="48" t="s">
        <v>490</v>
      </c>
      <c r="K105" s="50"/>
      <c r="L105" s="53" t="s">
        <v>491</v>
      </c>
      <c r="M105" s="50"/>
      <c r="N105" s="48"/>
      <c r="O105" s="48"/>
      <c r="P105" s="48"/>
      <c r="Q105" s="48"/>
      <c r="R105" s="48"/>
      <c r="S105" s="48" t="s">
        <v>490</v>
      </c>
      <c r="T105" s="50"/>
      <c r="U105" s="53" t="s">
        <v>491</v>
      </c>
      <c r="V105" s="50"/>
      <c r="W105" s="48"/>
      <c r="X105" s="48"/>
      <c r="Y105" s="48"/>
      <c r="Z105" s="48"/>
    </row>
    <row r="106" spans="10:26" ht="21" customHeight="1">
      <c r="J106" s="48" t="s">
        <v>492</v>
      </c>
      <c r="K106" s="54"/>
      <c r="L106" s="53" t="s">
        <v>491</v>
      </c>
      <c r="M106" s="54"/>
      <c r="N106" s="48"/>
      <c r="O106" s="48"/>
      <c r="P106" s="538"/>
      <c r="Q106" s="538"/>
      <c r="R106" s="48"/>
      <c r="S106" s="48" t="s">
        <v>492</v>
      </c>
      <c r="T106" s="54"/>
      <c r="U106" s="53" t="s">
        <v>491</v>
      </c>
      <c r="V106" s="54"/>
      <c r="W106" s="48"/>
      <c r="X106" s="48"/>
      <c r="Y106" s="538"/>
      <c r="Z106" s="538"/>
    </row>
    <row r="107" spans="10:26" ht="21" customHeight="1">
      <c r="J107" s="48" t="s">
        <v>493</v>
      </c>
      <c r="K107" s="54"/>
      <c r="L107" s="53" t="s">
        <v>491</v>
      </c>
      <c r="M107" s="54"/>
      <c r="N107" s="48"/>
      <c r="O107" s="48"/>
      <c r="P107" s="48" t="s">
        <v>261</v>
      </c>
      <c r="Q107" s="48"/>
      <c r="R107" s="48"/>
      <c r="S107" s="48" t="s">
        <v>493</v>
      </c>
      <c r="T107" s="54"/>
      <c r="U107" s="53" t="s">
        <v>491</v>
      </c>
      <c r="V107" s="54"/>
      <c r="W107" s="48"/>
      <c r="X107" s="48"/>
      <c r="Y107" s="48" t="s">
        <v>261</v>
      </c>
      <c r="Z107" s="48"/>
    </row>
    <row r="108" spans="10:26" ht="21" customHeight="1">
      <c r="J108" s="48" t="s">
        <v>262</v>
      </c>
      <c r="K108" s="54"/>
      <c r="L108" s="53" t="s">
        <v>491</v>
      </c>
      <c r="M108" s="54"/>
      <c r="N108" s="48"/>
      <c r="O108" s="48"/>
      <c r="P108" s="48"/>
      <c r="Q108" s="48"/>
      <c r="R108" s="48"/>
      <c r="S108" s="48" t="s">
        <v>262</v>
      </c>
      <c r="T108" s="54"/>
      <c r="U108" s="53" t="s">
        <v>491</v>
      </c>
      <c r="V108" s="54"/>
      <c r="W108" s="48"/>
      <c r="X108" s="48"/>
      <c r="Y108" s="48"/>
      <c r="Z108" s="48"/>
    </row>
    <row r="109" spans="10:26" ht="21" customHeight="1">
      <c r="J109" s="48" t="s">
        <v>263</v>
      </c>
      <c r="K109" s="54"/>
      <c r="L109" s="53" t="s">
        <v>491</v>
      </c>
      <c r="M109" s="54"/>
      <c r="N109" s="48"/>
      <c r="O109" s="48"/>
      <c r="P109" s="538"/>
      <c r="Q109" s="538"/>
      <c r="R109" s="48"/>
      <c r="S109" s="48" t="s">
        <v>263</v>
      </c>
      <c r="T109" s="54"/>
      <c r="U109" s="53" t="s">
        <v>491</v>
      </c>
      <c r="V109" s="54"/>
      <c r="W109" s="48"/>
      <c r="X109" s="48"/>
      <c r="Y109" s="538"/>
      <c r="Z109" s="538"/>
    </row>
    <row r="110" spans="10:26" ht="21" customHeight="1">
      <c r="J110" s="48" t="s">
        <v>264</v>
      </c>
      <c r="K110" s="54"/>
      <c r="L110" s="53" t="s">
        <v>491</v>
      </c>
      <c r="M110" s="54"/>
      <c r="N110" s="48"/>
      <c r="O110" s="48"/>
      <c r="P110" s="48" t="s">
        <v>375</v>
      </c>
      <c r="Q110" s="48"/>
      <c r="R110" s="48"/>
      <c r="S110" s="48" t="s">
        <v>264</v>
      </c>
      <c r="T110" s="54"/>
      <c r="U110" s="53" t="s">
        <v>491</v>
      </c>
      <c r="V110" s="54"/>
      <c r="W110" s="48"/>
      <c r="X110" s="48"/>
      <c r="Y110" s="48" t="s">
        <v>375</v>
      </c>
      <c r="Z110" s="48"/>
    </row>
    <row r="111" spans="10:26" ht="21" customHeight="1">
      <c r="J111" s="48" t="s">
        <v>376</v>
      </c>
      <c r="K111" s="54"/>
      <c r="L111" s="53" t="s">
        <v>491</v>
      </c>
      <c r="M111" s="54"/>
      <c r="N111" s="48"/>
      <c r="O111" s="48"/>
      <c r="P111" s="48"/>
      <c r="Q111" s="48"/>
      <c r="R111" s="48"/>
      <c r="S111" s="48" t="s">
        <v>376</v>
      </c>
      <c r="T111" s="54"/>
      <c r="U111" s="53" t="s">
        <v>491</v>
      </c>
      <c r="V111" s="54"/>
      <c r="W111" s="48"/>
      <c r="X111" s="48"/>
      <c r="Y111" s="48"/>
      <c r="Z111" s="48"/>
    </row>
    <row r="112" spans="10:26" ht="21" customHeight="1">
      <c r="J112" s="48" t="s">
        <v>377</v>
      </c>
      <c r="K112" s="54"/>
      <c r="L112" s="53" t="s">
        <v>491</v>
      </c>
      <c r="M112" s="54"/>
      <c r="N112" s="48"/>
      <c r="O112" s="48"/>
      <c r="P112" s="538"/>
      <c r="Q112" s="538"/>
      <c r="R112" s="48"/>
      <c r="S112" s="48" t="s">
        <v>377</v>
      </c>
      <c r="T112" s="54"/>
      <c r="U112" s="53" t="s">
        <v>491</v>
      </c>
      <c r="V112" s="54"/>
      <c r="W112" s="48"/>
      <c r="X112" s="48"/>
      <c r="Y112" s="538"/>
      <c r="Z112" s="538"/>
    </row>
    <row r="113" spans="10:26" ht="21" customHeight="1">
      <c r="J113" s="48" t="s">
        <v>378</v>
      </c>
      <c r="K113" s="54"/>
      <c r="L113" s="53" t="s">
        <v>491</v>
      </c>
      <c r="M113" s="54"/>
      <c r="N113" s="48"/>
      <c r="O113" s="48"/>
      <c r="P113" s="48" t="s">
        <v>379</v>
      </c>
      <c r="Q113" s="48"/>
      <c r="R113" s="48"/>
      <c r="S113" s="48" t="s">
        <v>378</v>
      </c>
      <c r="T113" s="54"/>
      <c r="U113" s="53" t="s">
        <v>491</v>
      </c>
      <c r="V113" s="54"/>
      <c r="W113" s="48"/>
      <c r="X113" s="48"/>
      <c r="Y113" s="48" t="s">
        <v>379</v>
      </c>
      <c r="Z113" s="48"/>
    </row>
    <row r="114" spans="10:26" ht="21" customHeight="1">
      <c r="J114" s="48"/>
      <c r="K114" s="48"/>
      <c r="L114" s="53"/>
      <c r="M114" s="48"/>
      <c r="N114" s="48"/>
      <c r="O114" s="48"/>
      <c r="P114" s="48"/>
      <c r="Q114" s="48"/>
      <c r="R114" s="48"/>
      <c r="S114" s="48"/>
      <c r="T114" s="48"/>
      <c r="U114" s="53"/>
      <c r="V114" s="48"/>
      <c r="W114" s="48"/>
      <c r="X114" s="48"/>
      <c r="Y114" s="48"/>
      <c r="Z114" s="48"/>
    </row>
    <row r="115" spans="10:26" ht="21" customHeight="1">
      <c r="J115" s="55"/>
      <c r="K115" s="55"/>
      <c r="L115" s="55"/>
      <c r="M115" s="55"/>
      <c r="N115" s="55"/>
      <c r="O115" s="55"/>
      <c r="P115" s="55"/>
      <c r="Q115" s="55"/>
      <c r="R115" s="48"/>
      <c r="S115" s="55"/>
      <c r="T115" s="55"/>
      <c r="U115" s="55"/>
      <c r="V115" s="55"/>
      <c r="W115" s="55"/>
      <c r="X115" s="55"/>
      <c r="Y115" s="55"/>
      <c r="Z115" s="55"/>
    </row>
    <row r="116" spans="10:26" ht="21" customHeight="1">
      <c r="J116" s="1" t="s">
        <v>293</v>
      </c>
      <c r="K116" s="48"/>
      <c r="L116" s="48"/>
      <c r="M116" s="48"/>
      <c r="N116" s="48"/>
      <c r="O116" s="48"/>
      <c r="P116" s="48"/>
      <c r="Q116" s="48"/>
      <c r="R116" s="48"/>
      <c r="S116" s="1" t="s">
        <v>293</v>
      </c>
      <c r="T116" s="48"/>
      <c r="U116" s="48"/>
      <c r="V116" s="48"/>
      <c r="W116" s="48"/>
      <c r="X116" s="48"/>
      <c r="Y116" s="48"/>
      <c r="Z116" s="48"/>
    </row>
    <row r="117" spans="10:26" ht="21" customHeight="1"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spans="10:26" ht="21" customHeight="1">
      <c r="J118" s="48" t="s">
        <v>294</v>
      </c>
      <c r="K118" s="48"/>
      <c r="L118" s="541">
        <f>+$D$3</f>
      </c>
      <c r="M118" s="543"/>
      <c r="N118" s="543"/>
      <c r="O118" s="48"/>
      <c r="P118" s="48"/>
      <c r="Q118" s="48"/>
      <c r="R118" s="48"/>
      <c r="S118" s="48" t="s">
        <v>294</v>
      </c>
      <c r="T118" s="48"/>
      <c r="U118" s="541">
        <f>+$D$3</f>
      </c>
      <c r="V118" s="543"/>
      <c r="W118" s="543"/>
      <c r="X118" s="48"/>
      <c r="Y118" s="48"/>
      <c r="Z118" s="48"/>
    </row>
    <row r="119" spans="10:26" ht="21" customHeight="1"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spans="10:26" ht="21" customHeight="1">
      <c r="J120" s="48" t="s">
        <v>295</v>
      </c>
      <c r="K120" s="48"/>
      <c r="L120" s="538" t="str">
        <f>+$D$1</f>
        <v>PT 75 Kansalliset</v>
      </c>
      <c r="M120" s="538"/>
      <c r="N120" s="538"/>
      <c r="O120" s="538"/>
      <c r="P120" s="538"/>
      <c r="Q120" s="48"/>
      <c r="R120" s="48"/>
      <c r="S120" s="48" t="s">
        <v>295</v>
      </c>
      <c r="T120" s="48"/>
      <c r="U120" s="538" t="str">
        <f>+$D$1</f>
        <v>PT 75 Kansalliset</v>
      </c>
      <c r="V120" s="538"/>
      <c r="W120" s="538"/>
      <c r="X120" s="538"/>
      <c r="Y120" s="538"/>
      <c r="Z120" s="48"/>
    </row>
    <row r="121" spans="10:26" ht="21" customHeight="1"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spans="10:26" ht="21" customHeight="1">
      <c r="J122" s="48" t="s">
        <v>487</v>
      </c>
      <c r="K122" s="48"/>
      <c r="L122" s="538" t="str">
        <f>+$D$2</f>
        <v>TAS 1/2</v>
      </c>
      <c r="M122" s="538"/>
      <c r="N122" s="49" t="s">
        <v>488</v>
      </c>
      <c r="O122" s="48"/>
      <c r="P122" s="50"/>
      <c r="Q122" s="48"/>
      <c r="R122" s="48"/>
      <c r="S122" s="48" t="s">
        <v>487</v>
      </c>
      <c r="T122" s="48"/>
      <c r="U122" s="538" t="str">
        <f>+$D$2</f>
        <v>TAS 1/2</v>
      </c>
      <c r="V122" s="538"/>
      <c r="W122" s="49" t="s">
        <v>488</v>
      </c>
      <c r="X122" s="48"/>
      <c r="Y122" s="51"/>
      <c r="Z122" s="48"/>
    </row>
    <row r="123" spans="10:26" ht="21" customHeight="1"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spans="10:26" ht="21" customHeight="1">
      <c r="J124" s="538">
        <f>+C18</f>
      </c>
      <c r="K124" s="538"/>
      <c r="L124" s="538"/>
      <c r="M124" s="538"/>
      <c r="N124" s="52" t="s">
        <v>489</v>
      </c>
      <c r="O124" s="53"/>
      <c r="P124" s="538">
        <f>+C19</f>
      </c>
      <c r="Q124" s="538"/>
      <c r="R124" s="48"/>
      <c r="S124" s="538">
        <f>+C20</f>
      </c>
      <c r="T124" s="538"/>
      <c r="U124" s="538"/>
      <c r="V124" s="538"/>
      <c r="W124" s="52" t="s">
        <v>489</v>
      </c>
      <c r="X124" s="53"/>
      <c r="Y124" s="538">
        <f>+C21</f>
      </c>
      <c r="Z124" s="538"/>
    </row>
    <row r="125" spans="10:26" ht="21" customHeight="1">
      <c r="J125" s="48" t="s">
        <v>170</v>
      </c>
      <c r="K125" s="48"/>
      <c r="L125" s="48"/>
      <c r="M125" s="48"/>
      <c r="N125" s="48"/>
      <c r="O125" s="48"/>
      <c r="P125" s="48" t="s">
        <v>170</v>
      </c>
      <c r="Q125" s="48"/>
      <c r="R125" s="48"/>
      <c r="S125" s="48" t="s">
        <v>170</v>
      </c>
      <c r="T125" s="48"/>
      <c r="U125" s="48"/>
      <c r="V125" s="48"/>
      <c r="W125" s="48"/>
      <c r="X125" s="48"/>
      <c r="Y125" s="48" t="s">
        <v>170</v>
      </c>
      <c r="Z125" s="48"/>
    </row>
    <row r="126" spans="10:26" ht="21" customHeight="1"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spans="10:26" ht="21" customHeight="1">
      <c r="J127" s="538">
        <f>+D18</f>
      </c>
      <c r="K127" s="538"/>
      <c r="L127" s="538"/>
      <c r="M127" s="538"/>
      <c r="N127" s="48"/>
      <c r="O127" s="48"/>
      <c r="P127" s="538">
        <f>+D19</f>
      </c>
      <c r="Q127" s="538"/>
      <c r="R127" s="48"/>
      <c r="S127" s="538">
        <f>+D20</f>
      </c>
      <c r="T127" s="538"/>
      <c r="U127" s="538"/>
      <c r="V127" s="538"/>
      <c r="W127" s="48"/>
      <c r="X127" s="48"/>
      <c r="Y127" s="538">
        <f>+D21</f>
      </c>
      <c r="Z127" s="538"/>
    </row>
    <row r="128" spans="10:26" ht="21" customHeight="1">
      <c r="J128" s="48" t="s">
        <v>171</v>
      </c>
      <c r="K128" s="48"/>
      <c r="L128" s="48"/>
      <c r="M128" s="48"/>
      <c r="N128" s="48"/>
      <c r="O128" s="48"/>
      <c r="P128" s="48" t="s">
        <v>171</v>
      </c>
      <c r="Q128" s="48"/>
      <c r="R128" s="48"/>
      <c r="S128" s="48" t="s">
        <v>171</v>
      </c>
      <c r="T128" s="48"/>
      <c r="U128" s="48"/>
      <c r="V128" s="48"/>
      <c r="W128" s="48"/>
      <c r="X128" s="48"/>
      <c r="Y128" s="48" t="s">
        <v>171</v>
      </c>
      <c r="Z128" s="48"/>
    </row>
    <row r="129" spans="10:26" ht="21" customHeight="1"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spans="10:26" ht="21" customHeight="1">
      <c r="J130" s="48" t="s">
        <v>490</v>
      </c>
      <c r="K130" s="50"/>
      <c r="L130" s="53" t="s">
        <v>491</v>
      </c>
      <c r="M130" s="50"/>
      <c r="N130" s="48"/>
      <c r="O130" s="48"/>
      <c r="P130" s="48"/>
      <c r="Q130" s="48"/>
      <c r="R130" s="48"/>
      <c r="S130" s="48" t="s">
        <v>490</v>
      </c>
      <c r="T130" s="50"/>
      <c r="U130" s="53" t="s">
        <v>491</v>
      </c>
      <c r="V130" s="50"/>
      <c r="W130" s="48"/>
      <c r="X130" s="48"/>
      <c r="Y130" s="48"/>
      <c r="Z130" s="48"/>
    </row>
    <row r="131" spans="10:26" ht="21" customHeight="1">
      <c r="J131" s="48" t="s">
        <v>492</v>
      </c>
      <c r="K131" s="54"/>
      <c r="L131" s="53" t="s">
        <v>491</v>
      </c>
      <c r="M131" s="54"/>
      <c r="N131" s="48"/>
      <c r="O131" s="48"/>
      <c r="P131" s="538"/>
      <c r="Q131" s="538"/>
      <c r="R131" s="48"/>
      <c r="S131" s="48" t="s">
        <v>492</v>
      </c>
      <c r="T131" s="54"/>
      <c r="U131" s="53" t="s">
        <v>491</v>
      </c>
      <c r="V131" s="54"/>
      <c r="W131" s="48"/>
      <c r="X131" s="48"/>
      <c r="Y131" s="538"/>
      <c r="Z131" s="538"/>
    </row>
    <row r="132" spans="10:26" ht="21" customHeight="1">
      <c r="J132" s="48" t="s">
        <v>493</v>
      </c>
      <c r="K132" s="54"/>
      <c r="L132" s="53" t="s">
        <v>491</v>
      </c>
      <c r="M132" s="54"/>
      <c r="N132" s="48"/>
      <c r="O132" s="48"/>
      <c r="P132" s="48" t="s">
        <v>261</v>
      </c>
      <c r="Q132" s="48"/>
      <c r="R132" s="48"/>
      <c r="S132" s="48" t="s">
        <v>493</v>
      </c>
      <c r="T132" s="54"/>
      <c r="U132" s="53" t="s">
        <v>491</v>
      </c>
      <c r="V132" s="54"/>
      <c r="W132" s="48"/>
      <c r="X132" s="48"/>
      <c r="Y132" s="48" t="s">
        <v>261</v>
      </c>
      <c r="Z132" s="48"/>
    </row>
    <row r="133" spans="10:26" ht="21" customHeight="1">
      <c r="J133" s="48" t="s">
        <v>262</v>
      </c>
      <c r="K133" s="54"/>
      <c r="L133" s="53" t="s">
        <v>491</v>
      </c>
      <c r="M133" s="54"/>
      <c r="N133" s="48"/>
      <c r="O133" s="48"/>
      <c r="P133" s="48"/>
      <c r="Q133" s="48"/>
      <c r="R133" s="48"/>
      <c r="S133" s="48" t="s">
        <v>262</v>
      </c>
      <c r="T133" s="54"/>
      <c r="U133" s="53" t="s">
        <v>491</v>
      </c>
      <c r="V133" s="54"/>
      <c r="W133" s="48"/>
      <c r="X133" s="48"/>
      <c r="Y133" s="48"/>
      <c r="Z133" s="48"/>
    </row>
    <row r="134" spans="10:26" ht="21" customHeight="1">
      <c r="J134" s="48" t="s">
        <v>263</v>
      </c>
      <c r="K134" s="54"/>
      <c r="L134" s="53" t="s">
        <v>491</v>
      </c>
      <c r="M134" s="54"/>
      <c r="N134" s="48"/>
      <c r="O134" s="48"/>
      <c r="P134" s="538"/>
      <c r="Q134" s="538"/>
      <c r="R134" s="48"/>
      <c r="S134" s="48" t="s">
        <v>263</v>
      </c>
      <c r="T134" s="54"/>
      <c r="U134" s="53" t="s">
        <v>491</v>
      </c>
      <c r="V134" s="54"/>
      <c r="W134" s="48"/>
      <c r="X134" s="48"/>
      <c r="Y134" s="538"/>
      <c r="Z134" s="538"/>
    </row>
    <row r="135" spans="10:26" ht="21" customHeight="1">
      <c r="J135" s="48" t="s">
        <v>264</v>
      </c>
      <c r="K135" s="54"/>
      <c r="L135" s="53" t="s">
        <v>491</v>
      </c>
      <c r="M135" s="54"/>
      <c r="N135" s="48"/>
      <c r="O135" s="48"/>
      <c r="P135" s="48" t="s">
        <v>375</v>
      </c>
      <c r="Q135" s="48"/>
      <c r="R135" s="48"/>
      <c r="S135" s="48" t="s">
        <v>264</v>
      </c>
      <c r="T135" s="54"/>
      <c r="U135" s="53" t="s">
        <v>491</v>
      </c>
      <c r="V135" s="54"/>
      <c r="W135" s="48"/>
      <c r="X135" s="48"/>
      <c r="Y135" s="48" t="s">
        <v>375</v>
      </c>
      <c r="Z135" s="48"/>
    </row>
    <row r="136" spans="10:26" ht="21" customHeight="1">
      <c r="J136" s="48" t="s">
        <v>376</v>
      </c>
      <c r="K136" s="54"/>
      <c r="L136" s="53" t="s">
        <v>491</v>
      </c>
      <c r="M136" s="54"/>
      <c r="N136" s="48"/>
      <c r="O136" s="48"/>
      <c r="P136" s="48"/>
      <c r="Q136" s="48"/>
      <c r="R136" s="48"/>
      <c r="S136" s="48" t="s">
        <v>376</v>
      </c>
      <c r="T136" s="54"/>
      <c r="U136" s="53" t="s">
        <v>491</v>
      </c>
      <c r="V136" s="54"/>
      <c r="W136" s="48"/>
      <c r="X136" s="48"/>
      <c r="Y136" s="48"/>
      <c r="Z136" s="48"/>
    </row>
    <row r="137" spans="10:26" ht="21" customHeight="1">
      <c r="J137" s="48" t="s">
        <v>377</v>
      </c>
      <c r="K137" s="54"/>
      <c r="L137" s="53" t="s">
        <v>491</v>
      </c>
      <c r="M137" s="54"/>
      <c r="N137" s="48"/>
      <c r="O137" s="48"/>
      <c r="P137" s="538"/>
      <c r="Q137" s="538"/>
      <c r="R137" s="48"/>
      <c r="S137" s="48" t="s">
        <v>377</v>
      </c>
      <c r="T137" s="54"/>
      <c r="U137" s="53" t="s">
        <v>491</v>
      </c>
      <c r="V137" s="54"/>
      <c r="W137" s="48"/>
      <c r="X137" s="48"/>
      <c r="Y137" s="538"/>
      <c r="Z137" s="538"/>
    </row>
    <row r="138" spans="10:26" ht="21" customHeight="1">
      <c r="J138" s="48" t="s">
        <v>378</v>
      </c>
      <c r="K138" s="54"/>
      <c r="L138" s="53" t="s">
        <v>491</v>
      </c>
      <c r="M138" s="54"/>
      <c r="N138" s="48"/>
      <c r="O138" s="48"/>
      <c r="P138" s="48" t="s">
        <v>379</v>
      </c>
      <c r="Q138" s="48"/>
      <c r="R138" s="48"/>
      <c r="S138" s="48" t="s">
        <v>378</v>
      </c>
      <c r="T138" s="54"/>
      <c r="U138" s="53" t="s">
        <v>491</v>
      </c>
      <c r="V138" s="54"/>
      <c r="W138" s="48"/>
      <c r="X138" s="48"/>
      <c r="Y138" s="48" t="s">
        <v>379</v>
      </c>
      <c r="Z138" s="48"/>
    </row>
    <row r="139" spans="10:26" ht="21" customHeight="1"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spans="10:26" ht="21" customHeight="1">
      <c r="J140" s="55"/>
      <c r="K140" s="55"/>
      <c r="L140" s="55"/>
      <c r="M140" s="55"/>
      <c r="N140" s="55"/>
      <c r="O140" s="55"/>
      <c r="P140" s="55"/>
      <c r="Q140" s="55"/>
      <c r="R140" s="48"/>
      <c r="S140" s="55"/>
      <c r="T140" s="55"/>
      <c r="U140" s="55"/>
      <c r="V140" s="55"/>
      <c r="W140" s="55"/>
      <c r="X140" s="55"/>
      <c r="Y140" s="55"/>
      <c r="Z140" s="55"/>
    </row>
    <row r="141" spans="10:26" ht="21" customHeight="1">
      <c r="J141" s="1" t="s">
        <v>293</v>
      </c>
      <c r="K141" s="48"/>
      <c r="L141" s="48"/>
      <c r="M141" s="48"/>
      <c r="N141" s="48"/>
      <c r="O141" s="48"/>
      <c r="P141" s="48"/>
      <c r="Q141" s="48"/>
      <c r="R141" s="48"/>
      <c r="S141" s="1" t="s">
        <v>293</v>
      </c>
      <c r="T141" s="48"/>
      <c r="U141" s="48"/>
      <c r="V141" s="48"/>
      <c r="W141" s="48"/>
      <c r="X141" s="48"/>
      <c r="Y141" s="48"/>
      <c r="Z141" s="48"/>
    </row>
    <row r="142" spans="10:26" ht="21" customHeight="1"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spans="10:26" ht="21" customHeight="1">
      <c r="J143" s="48" t="s">
        <v>294</v>
      </c>
      <c r="K143" s="48"/>
      <c r="L143" s="541">
        <f>+$D$3</f>
      </c>
      <c r="M143" s="543"/>
      <c r="N143" s="543"/>
      <c r="O143" s="48"/>
      <c r="P143" s="48"/>
      <c r="Q143" s="48"/>
      <c r="R143" s="48"/>
      <c r="S143" s="48" t="s">
        <v>294</v>
      </c>
      <c r="T143" s="48"/>
      <c r="U143" s="541">
        <f>+$D$3</f>
      </c>
      <c r="V143" s="543"/>
      <c r="W143" s="543"/>
      <c r="X143" s="48"/>
      <c r="Y143" s="48"/>
      <c r="Z143" s="48"/>
    </row>
    <row r="144" spans="10:26" ht="21" customHeight="1"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spans="10:26" ht="21" customHeight="1">
      <c r="J145" s="48" t="s">
        <v>295</v>
      </c>
      <c r="K145" s="48"/>
      <c r="L145" s="538" t="str">
        <f>+$D$1</f>
        <v>PT 75 Kansalliset</v>
      </c>
      <c r="M145" s="538"/>
      <c r="N145" s="538"/>
      <c r="O145" s="538"/>
      <c r="P145" s="538"/>
      <c r="Q145" s="48"/>
      <c r="R145" s="48"/>
      <c r="S145" s="48" t="s">
        <v>295</v>
      </c>
      <c r="T145" s="48"/>
      <c r="U145" s="538" t="str">
        <f>+$D$1</f>
        <v>PT 75 Kansalliset</v>
      </c>
      <c r="V145" s="538"/>
      <c r="W145" s="538"/>
      <c r="X145" s="538"/>
      <c r="Y145" s="538"/>
      <c r="Z145" s="48"/>
    </row>
    <row r="146" spans="10:26" ht="21" customHeight="1"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spans="10:26" ht="21" customHeight="1">
      <c r="J147" s="48" t="s">
        <v>487</v>
      </c>
      <c r="K147" s="48"/>
      <c r="L147" s="538" t="str">
        <f>+$D$2</f>
        <v>TAS 1/2</v>
      </c>
      <c r="M147" s="538"/>
      <c r="N147" s="49" t="s">
        <v>488</v>
      </c>
      <c r="O147" s="48"/>
      <c r="P147" s="50"/>
      <c r="Q147" s="48"/>
      <c r="R147" s="48"/>
      <c r="S147" s="48" t="s">
        <v>487</v>
      </c>
      <c r="T147" s="48"/>
      <c r="U147" s="538" t="str">
        <f>+$D$2</f>
        <v>TAS 1/2</v>
      </c>
      <c r="V147" s="538"/>
      <c r="W147" s="49" t="s">
        <v>488</v>
      </c>
      <c r="X147" s="48"/>
      <c r="Y147" s="51"/>
      <c r="Z147" s="48"/>
    </row>
    <row r="148" spans="10:26" ht="21" customHeight="1"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spans="10:26" ht="21" customHeight="1">
      <c r="J149" s="538">
        <f>+C23</f>
      </c>
      <c r="K149" s="538"/>
      <c r="L149" s="538"/>
      <c r="M149" s="538"/>
      <c r="N149" s="52" t="s">
        <v>489</v>
      </c>
      <c r="O149" s="53"/>
      <c r="P149" s="538">
        <f>+C24</f>
      </c>
      <c r="Q149" s="538"/>
      <c r="R149" s="48"/>
      <c r="S149" s="538">
        <f>+C25</f>
      </c>
      <c r="T149" s="538"/>
      <c r="U149" s="538"/>
      <c r="V149" s="538"/>
      <c r="W149" s="52" t="s">
        <v>489</v>
      </c>
      <c r="X149" s="53"/>
      <c r="Y149" s="538">
        <f>+C26</f>
      </c>
      <c r="Z149" s="538"/>
    </row>
    <row r="150" spans="10:26" ht="21" customHeight="1">
      <c r="J150" s="48" t="s">
        <v>170</v>
      </c>
      <c r="K150" s="48"/>
      <c r="L150" s="48"/>
      <c r="M150" s="48"/>
      <c r="N150" s="48"/>
      <c r="O150" s="48"/>
      <c r="P150" s="48" t="s">
        <v>170</v>
      </c>
      <c r="Q150" s="48"/>
      <c r="R150" s="48"/>
      <c r="S150" s="48" t="s">
        <v>170</v>
      </c>
      <c r="T150" s="48"/>
      <c r="U150" s="48"/>
      <c r="V150" s="48"/>
      <c r="W150" s="48"/>
      <c r="X150" s="48"/>
      <c r="Y150" s="48" t="s">
        <v>170</v>
      </c>
      <c r="Z150" s="48"/>
    </row>
    <row r="151" spans="10:26" ht="21" customHeight="1"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  <row r="152" spans="10:26" ht="21" customHeight="1">
      <c r="J152" s="538">
        <f>+D23</f>
      </c>
      <c r="K152" s="538"/>
      <c r="L152" s="538"/>
      <c r="M152" s="538"/>
      <c r="N152" s="48"/>
      <c r="O152" s="48"/>
      <c r="P152" s="538">
        <f>+D24</f>
      </c>
      <c r="Q152" s="538"/>
      <c r="R152" s="48"/>
      <c r="S152" s="538">
        <f>+D25</f>
      </c>
      <c r="T152" s="538"/>
      <c r="U152" s="538"/>
      <c r="V152" s="538"/>
      <c r="W152" s="48"/>
      <c r="X152" s="48"/>
      <c r="Y152" s="538">
        <f>+D26</f>
      </c>
      <c r="Z152" s="538"/>
    </row>
    <row r="153" spans="10:26" ht="21" customHeight="1">
      <c r="J153" s="48" t="s">
        <v>171</v>
      </c>
      <c r="K153" s="48"/>
      <c r="L153" s="48"/>
      <c r="M153" s="48"/>
      <c r="N153" s="48"/>
      <c r="O153" s="48"/>
      <c r="P153" s="48" t="s">
        <v>171</v>
      </c>
      <c r="Q153" s="48"/>
      <c r="R153" s="48"/>
      <c r="S153" s="48" t="s">
        <v>171</v>
      </c>
      <c r="T153" s="48"/>
      <c r="U153" s="48"/>
      <c r="V153" s="48"/>
      <c r="W153" s="48"/>
      <c r="X153" s="48"/>
      <c r="Y153" s="48" t="s">
        <v>171</v>
      </c>
      <c r="Z153" s="48"/>
    </row>
    <row r="154" spans="10:26" ht="21" customHeight="1"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0:26" ht="21" customHeight="1">
      <c r="J155" s="48" t="s">
        <v>490</v>
      </c>
      <c r="K155" s="50"/>
      <c r="L155" s="53" t="s">
        <v>491</v>
      </c>
      <c r="M155" s="50"/>
      <c r="N155" s="48"/>
      <c r="O155" s="48"/>
      <c r="P155" s="48"/>
      <c r="Q155" s="48"/>
      <c r="R155" s="48"/>
      <c r="S155" s="48" t="s">
        <v>490</v>
      </c>
      <c r="T155" s="50"/>
      <c r="U155" s="53" t="s">
        <v>491</v>
      </c>
      <c r="V155" s="50"/>
      <c r="W155" s="48"/>
      <c r="X155" s="48"/>
      <c r="Y155" s="48"/>
      <c r="Z155" s="48"/>
    </row>
    <row r="156" spans="10:26" ht="21" customHeight="1">
      <c r="J156" s="48" t="s">
        <v>492</v>
      </c>
      <c r="K156" s="54"/>
      <c r="L156" s="53" t="s">
        <v>491</v>
      </c>
      <c r="M156" s="54"/>
      <c r="N156" s="48"/>
      <c r="O156" s="48"/>
      <c r="P156" s="538"/>
      <c r="Q156" s="538"/>
      <c r="R156" s="48"/>
      <c r="S156" s="48" t="s">
        <v>492</v>
      </c>
      <c r="T156" s="54"/>
      <c r="U156" s="53" t="s">
        <v>491</v>
      </c>
      <c r="V156" s="54"/>
      <c r="W156" s="48"/>
      <c r="X156" s="48"/>
      <c r="Y156" s="538"/>
      <c r="Z156" s="538"/>
    </row>
    <row r="157" spans="10:26" ht="21" customHeight="1">
      <c r="J157" s="48" t="s">
        <v>493</v>
      </c>
      <c r="K157" s="54"/>
      <c r="L157" s="53" t="s">
        <v>491</v>
      </c>
      <c r="M157" s="54"/>
      <c r="N157" s="48"/>
      <c r="O157" s="48"/>
      <c r="P157" s="48" t="s">
        <v>261</v>
      </c>
      <c r="Q157" s="48"/>
      <c r="R157" s="48"/>
      <c r="S157" s="48" t="s">
        <v>493</v>
      </c>
      <c r="T157" s="54"/>
      <c r="U157" s="53" t="s">
        <v>491</v>
      </c>
      <c r="V157" s="54"/>
      <c r="W157" s="48"/>
      <c r="X157" s="48"/>
      <c r="Y157" s="48" t="s">
        <v>261</v>
      </c>
      <c r="Z157" s="48"/>
    </row>
    <row r="158" spans="10:26" ht="21" customHeight="1">
      <c r="J158" s="48" t="s">
        <v>262</v>
      </c>
      <c r="K158" s="54"/>
      <c r="L158" s="53" t="s">
        <v>491</v>
      </c>
      <c r="M158" s="54"/>
      <c r="N158" s="48"/>
      <c r="O158" s="48"/>
      <c r="P158" s="48"/>
      <c r="Q158" s="48"/>
      <c r="R158" s="48"/>
      <c r="S158" s="48" t="s">
        <v>262</v>
      </c>
      <c r="T158" s="54"/>
      <c r="U158" s="53" t="s">
        <v>491</v>
      </c>
      <c r="V158" s="54"/>
      <c r="W158" s="48"/>
      <c r="X158" s="48"/>
      <c r="Y158" s="48"/>
      <c r="Z158" s="48"/>
    </row>
    <row r="159" spans="10:26" ht="21" customHeight="1">
      <c r="J159" s="48" t="s">
        <v>263</v>
      </c>
      <c r="K159" s="54"/>
      <c r="L159" s="53" t="s">
        <v>491</v>
      </c>
      <c r="M159" s="54"/>
      <c r="N159" s="48"/>
      <c r="O159" s="48"/>
      <c r="P159" s="538"/>
      <c r="Q159" s="538"/>
      <c r="R159" s="48"/>
      <c r="S159" s="48" t="s">
        <v>263</v>
      </c>
      <c r="T159" s="54"/>
      <c r="U159" s="53" t="s">
        <v>491</v>
      </c>
      <c r="V159" s="54"/>
      <c r="W159" s="48"/>
      <c r="X159" s="48"/>
      <c r="Y159" s="538"/>
      <c r="Z159" s="538"/>
    </row>
    <row r="160" spans="10:26" ht="21" customHeight="1">
      <c r="J160" s="48" t="s">
        <v>264</v>
      </c>
      <c r="K160" s="54"/>
      <c r="L160" s="53" t="s">
        <v>491</v>
      </c>
      <c r="M160" s="54"/>
      <c r="N160" s="48"/>
      <c r="O160" s="48"/>
      <c r="P160" s="48" t="s">
        <v>375</v>
      </c>
      <c r="Q160" s="48"/>
      <c r="R160" s="48"/>
      <c r="S160" s="48" t="s">
        <v>264</v>
      </c>
      <c r="T160" s="54"/>
      <c r="U160" s="53" t="s">
        <v>491</v>
      </c>
      <c r="V160" s="54"/>
      <c r="W160" s="48"/>
      <c r="X160" s="48"/>
      <c r="Y160" s="48" t="s">
        <v>375</v>
      </c>
      <c r="Z160" s="48"/>
    </row>
    <row r="161" spans="10:26" ht="21" customHeight="1">
      <c r="J161" s="48" t="s">
        <v>376</v>
      </c>
      <c r="K161" s="54"/>
      <c r="L161" s="53" t="s">
        <v>491</v>
      </c>
      <c r="M161" s="54"/>
      <c r="N161" s="48"/>
      <c r="O161" s="48"/>
      <c r="P161" s="48"/>
      <c r="Q161" s="48"/>
      <c r="R161" s="48"/>
      <c r="S161" s="48" t="s">
        <v>376</v>
      </c>
      <c r="T161" s="54"/>
      <c r="U161" s="53" t="s">
        <v>491</v>
      </c>
      <c r="V161" s="54"/>
      <c r="W161" s="48"/>
      <c r="X161" s="48"/>
      <c r="Y161" s="48"/>
      <c r="Z161" s="48"/>
    </row>
    <row r="162" spans="10:26" ht="21" customHeight="1">
      <c r="J162" s="48" t="s">
        <v>377</v>
      </c>
      <c r="K162" s="54"/>
      <c r="L162" s="53" t="s">
        <v>491</v>
      </c>
      <c r="M162" s="54"/>
      <c r="N162" s="48"/>
      <c r="O162" s="48"/>
      <c r="P162" s="538"/>
      <c r="Q162" s="538"/>
      <c r="R162" s="48"/>
      <c r="S162" s="48" t="s">
        <v>377</v>
      </c>
      <c r="T162" s="54"/>
      <c r="U162" s="53" t="s">
        <v>491</v>
      </c>
      <c r="V162" s="54"/>
      <c r="W162" s="48"/>
      <c r="X162" s="48"/>
      <c r="Y162" s="538"/>
      <c r="Z162" s="538"/>
    </row>
    <row r="163" spans="10:26" ht="21" customHeight="1">
      <c r="J163" s="48" t="s">
        <v>378</v>
      </c>
      <c r="K163" s="54"/>
      <c r="L163" s="53" t="s">
        <v>491</v>
      </c>
      <c r="M163" s="54"/>
      <c r="N163" s="48"/>
      <c r="O163" s="48"/>
      <c r="P163" s="48" t="s">
        <v>379</v>
      </c>
      <c r="Q163" s="48"/>
      <c r="R163" s="48"/>
      <c r="S163" s="48" t="s">
        <v>378</v>
      </c>
      <c r="T163" s="54"/>
      <c r="U163" s="53" t="s">
        <v>491</v>
      </c>
      <c r="V163" s="54"/>
      <c r="W163" s="48"/>
      <c r="X163" s="48"/>
      <c r="Y163" s="48" t="s">
        <v>379</v>
      </c>
      <c r="Z163" s="48"/>
    </row>
    <row r="164" spans="10:26" ht="21" customHeight="1">
      <c r="J164" s="48"/>
      <c r="K164" s="48"/>
      <c r="L164" s="53"/>
      <c r="M164" s="48"/>
      <c r="N164" s="48"/>
      <c r="O164" s="48"/>
      <c r="P164" s="48"/>
      <c r="Q164" s="48"/>
      <c r="R164" s="48"/>
      <c r="S164" s="48"/>
      <c r="T164" s="48"/>
      <c r="U164" s="53"/>
      <c r="V164" s="48"/>
      <c r="W164" s="48"/>
      <c r="X164" s="48"/>
      <c r="Y164" s="48"/>
      <c r="Z164" s="48"/>
    </row>
    <row r="165" spans="10:26" ht="21" customHeight="1">
      <c r="J165" s="55"/>
      <c r="K165" s="55"/>
      <c r="L165" s="55"/>
      <c r="M165" s="55"/>
      <c r="N165" s="55"/>
      <c r="O165" s="55"/>
      <c r="P165" s="55"/>
      <c r="Q165" s="55"/>
      <c r="R165" s="48"/>
      <c r="S165" s="55"/>
      <c r="T165" s="55"/>
      <c r="U165" s="55"/>
      <c r="V165" s="55"/>
      <c r="W165" s="55"/>
      <c r="X165" s="55"/>
      <c r="Y165" s="55"/>
      <c r="Z165" s="55"/>
    </row>
    <row r="166" spans="10:26" ht="21" customHeight="1">
      <c r="J166" s="1" t="s">
        <v>293</v>
      </c>
      <c r="K166" s="48"/>
      <c r="L166" s="48"/>
      <c r="M166" s="48"/>
      <c r="N166" s="48"/>
      <c r="O166" s="48"/>
      <c r="P166" s="48"/>
      <c r="Q166" s="48"/>
      <c r="R166" s="48"/>
      <c r="S166" s="1" t="s">
        <v>293</v>
      </c>
      <c r="T166" s="48"/>
      <c r="U166" s="48"/>
      <c r="V166" s="48"/>
      <c r="W166" s="48"/>
      <c r="X166" s="48"/>
      <c r="Y166" s="48"/>
      <c r="Z166" s="48"/>
    </row>
    <row r="167" spans="10:26" ht="21" customHeight="1"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</row>
    <row r="168" spans="10:26" ht="21" customHeight="1">
      <c r="J168" s="48" t="s">
        <v>294</v>
      </c>
      <c r="K168" s="48"/>
      <c r="L168" s="541">
        <f>+$D$3</f>
      </c>
      <c r="M168" s="543"/>
      <c r="N168" s="543"/>
      <c r="O168" s="48"/>
      <c r="P168" s="48"/>
      <c r="Q168" s="48"/>
      <c r="R168" s="48"/>
      <c r="S168" s="48" t="s">
        <v>294</v>
      </c>
      <c r="T168" s="48"/>
      <c r="U168" s="541">
        <f>+$D$3</f>
      </c>
      <c r="V168" s="543"/>
      <c r="W168" s="543"/>
      <c r="X168" s="48"/>
      <c r="Y168" s="48"/>
      <c r="Z168" s="48"/>
    </row>
    <row r="169" spans="10:26" ht="21" customHeight="1"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</row>
    <row r="170" spans="10:26" ht="21" customHeight="1">
      <c r="J170" s="48" t="s">
        <v>295</v>
      </c>
      <c r="K170" s="48"/>
      <c r="L170" s="538" t="str">
        <f>+$D$1</f>
        <v>PT 75 Kansalliset</v>
      </c>
      <c r="M170" s="538"/>
      <c r="N170" s="538"/>
      <c r="O170" s="538"/>
      <c r="P170" s="538"/>
      <c r="Q170" s="48"/>
      <c r="R170" s="48"/>
      <c r="S170" s="48" t="s">
        <v>295</v>
      </c>
      <c r="T170" s="48"/>
      <c r="U170" s="538" t="str">
        <f>+$D$1</f>
        <v>PT 75 Kansalliset</v>
      </c>
      <c r="V170" s="538"/>
      <c r="W170" s="538"/>
      <c r="X170" s="538"/>
      <c r="Y170" s="538"/>
      <c r="Z170" s="48"/>
    </row>
    <row r="171" spans="10:26" ht="21" customHeight="1"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</row>
    <row r="172" spans="10:26" ht="21" customHeight="1">
      <c r="J172" s="48" t="s">
        <v>487</v>
      </c>
      <c r="K172" s="48"/>
      <c r="L172" s="538" t="str">
        <f>+$D$2</f>
        <v>TAS 1/2</v>
      </c>
      <c r="M172" s="538"/>
      <c r="N172" s="49" t="s">
        <v>488</v>
      </c>
      <c r="O172" s="48"/>
      <c r="P172" s="50"/>
      <c r="Q172" s="48"/>
      <c r="R172" s="48"/>
      <c r="S172" s="48" t="s">
        <v>487</v>
      </c>
      <c r="T172" s="48"/>
      <c r="U172" s="538" t="str">
        <f>+$D$2</f>
        <v>TAS 1/2</v>
      </c>
      <c r="V172" s="538"/>
      <c r="W172" s="49" t="s">
        <v>488</v>
      </c>
      <c r="X172" s="48"/>
      <c r="Y172" s="51"/>
      <c r="Z172" s="48"/>
    </row>
    <row r="173" spans="10:26" ht="21" customHeight="1"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</row>
    <row r="174" spans="10:26" ht="21" customHeight="1">
      <c r="J174" s="538">
        <f>+C27</f>
      </c>
      <c r="K174" s="538"/>
      <c r="L174" s="538"/>
      <c r="M174" s="538"/>
      <c r="N174" s="52" t="s">
        <v>489</v>
      </c>
      <c r="O174" s="53"/>
      <c r="P174" s="538">
        <f>+C28</f>
      </c>
      <c r="Q174" s="538"/>
      <c r="R174" s="48"/>
      <c r="S174" s="538">
        <f>+C29</f>
      </c>
      <c r="T174" s="538"/>
      <c r="U174" s="538"/>
      <c r="V174" s="538"/>
      <c r="W174" s="52" t="s">
        <v>489</v>
      </c>
      <c r="X174" s="53"/>
      <c r="Y174" s="538">
        <f>+C30</f>
      </c>
      <c r="Z174" s="538"/>
    </row>
    <row r="175" spans="10:26" ht="21" customHeight="1">
      <c r="J175" s="48" t="s">
        <v>170</v>
      </c>
      <c r="K175" s="48"/>
      <c r="L175" s="48"/>
      <c r="M175" s="48"/>
      <c r="N175" s="48"/>
      <c r="O175" s="48"/>
      <c r="P175" s="48" t="s">
        <v>170</v>
      </c>
      <c r="Q175" s="48"/>
      <c r="R175" s="48"/>
      <c r="S175" s="48" t="s">
        <v>170</v>
      </c>
      <c r="T175" s="48"/>
      <c r="U175" s="48"/>
      <c r="V175" s="48"/>
      <c r="W175" s="48"/>
      <c r="X175" s="48"/>
      <c r="Y175" s="48" t="s">
        <v>170</v>
      </c>
      <c r="Z175" s="48"/>
    </row>
    <row r="176" spans="10:26" ht="21" customHeight="1"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</row>
    <row r="177" spans="10:26" ht="21" customHeight="1">
      <c r="J177" s="538">
        <f>+D27</f>
      </c>
      <c r="K177" s="538"/>
      <c r="L177" s="538"/>
      <c r="M177" s="538"/>
      <c r="N177" s="48"/>
      <c r="O177" s="48"/>
      <c r="P177" s="538">
        <f>+D28</f>
      </c>
      <c r="Q177" s="538"/>
      <c r="R177" s="48"/>
      <c r="S177" s="538">
        <f>+D29</f>
      </c>
      <c r="T177" s="538"/>
      <c r="U177" s="538"/>
      <c r="V177" s="538"/>
      <c r="W177" s="48"/>
      <c r="X177" s="48"/>
      <c r="Y177" s="538">
        <f>+D30</f>
      </c>
      <c r="Z177" s="538"/>
    </row>
    <row r="178" spans="10:26" ht="21" customHeight="1">
      <c r="J178" s="48" t="s">
        <v>171</v>
      </c>
      <c r="K178" s="48"/>
      <c r="L178" s="48"/>
      <c r="M178" s="48"/>
      <c r="N178" s="48"/>
      <c r="O178" s="48"/>
      <c r="P178" s="48" t="s">
        <v>171</v>
      </c>
      <c r="Q178" s="48"/>
      <c r="R178" s="48"/>
      <c r="S178" s="48" t="s">
        <v>171</v>
      </c>
      <c r="T178" s="48"/>
      <c r="U178" s="48"/>
      <c r="V178" s="48"/>
      <c r="W178" s="48"/>
      <c r="X178" s="48"/>
      <c r="Y178" s="48" t="s">
        <v>171</v>
      </c>
      <c r="Z178" s="48"/>
    </row>
    <row r="179" spans="10:26" ht="21" customHeight="1"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</row>
    <row r="180" spans="10:26" ht="21" customHeight="1">
      <c r="J180" s="48" t="s">
        <v>490</v>
      </c>
      <c r="K180" s="50"/>
      <c r="L180" s="53" t="s">
        <v>491</v>
      </c>
      <c r="M180" s="50"/>
      <c r="N180" s="48"/>
      <c r="O180" s="48"/>
      <c r="P180" s="48"/>
      <c r="Q180" s="48"/>
      <c r="R180" s="48"/>
      <c r="S180" s="48" t="s">
        <v>490</v>
      </c>
      <c r="T180" s="50"/>
      <c r="U180" s="53" t="s">
        <v>491</v>
      </c>
      <c r="V180" s="50"/>
      <c r="W180" s="48"/>
      <c r="X180" s="48"/>
      <c r="Y180" s="48"/>
      <c r="Z180" s="48"/>
    </row>
    <row r="181" spans="10:26" ht="21" customHeight="1">
      <c r="J181" s="48" t="s">
        <v>492</v>
      </c>
      <c r="K181" s="54"/>
      <c r="L181" s="53" t="s">
        <v>491</v>
      </c>
      <c r="M181" s="54"/>
      <c r="N181" s="48"/>
      <c r="O181" s="48"/>
      <c r="P181" s="538"/>
      <c r="Q181" s="538"/>
      <c r="R181" s="48"/>
      <c r="S181" s="48" t="s">
        <v>492</v>
      </c>
      <c r="T181" s="54"/>
      <c r="U181" s="53" t="s">
        <v>491</v>
      </c>
      <c r="V181" s="54"/>
      <c r="W181" s="48"/>
      <c r="X181" s="48"/>
      <c r="Y181" s="538"/>
      <c r="Z181" s="538"/>
    </row>
    <row r="182" spans="10:26" ht="21" customHeight="1">
      <c r="J182" s="48" t="s">
        <v>493</v>
      </c>
      <c r="K182" s="54"/>
      <c r="L182" s="53" t="s">
        <v>491</v>
      </c>
      <c r="M182" s="54"/>
      <c r="N182" s="48"/>
      <c r="O182" s="48"/>
      <c r="P182" s="48" t="s">
        <v>261</v>
      </c>
      <c r="Q182" s="48"/>
      <c r="R182" s="48"/>
      <c r="S182" s="48" t="s">
        <v>493</v>
      </c>
      <c r="T182" s="54"/>
      <c r="U182" s="53" t="s">
        <v>491</v>
      </c>
      <c r="V182" s="54"/>
      <c r="W182" s="48"/>
      <c r="X182" s="48"/>
      <c r="Y182" s="48" t="s">
        <v>261</v>
      </c>
      <c r="Z182" s="48"/>
    </row>
    <row r="183" spans="10:26" ht="21" customHeight="1">
      <c r="J183" s="48" t="s">
        <v>262</v>
      </c>
      <c r="K183" s="54"/>
      <c r="L183" s="53" t="s">
        <v>491</v>
      </c>
      <c r="M183" s="54"/>
      <c r="N183" s="48"/>
      <c r="O183" s="48"/>
      <c r="P183" s="48"/>
      <c r="Q183" s="48"/>
      <c r="R183" s="48"/>
      <c r="S183" s="48" t="s">
        <v>262</v>
      </c>
      <c r="T183" s="54"/>
      <c r="U183" s="53" t="s">
        <v>491</v>
      </c>
      <c r="V183" s="54"/>
      <c r="W183" s="48"/>
      <c r="X183" s="48"/>
      <c r="Y183" s="48"/>
      <c r="Z183" s="48"/>
    </row>
    <row r="184" spans="10:26" ht="21" customHeight="1">
      <c r="J184" s="48" t="s">
        <v>263</v>
      </c>
      <c r="K184" s="54"/>
      <c r="L184" s="53" t="s">
        <v>491</v>
      </c>
      <c r="M184" s="54"/>
      <c r="N184" s="48"/>
      <c r="O184" s="48"/>
      <c r="P184" s="538"/>
      <c r="Q184" s="538"/>
      <c r="R184" s="48"/>
      <c r="S184" s="48" t="s">
        <v>263</v>
      </c>
      <c r="T184" s="54"/>
      <c r="U184" s="53" t="s">
        <v>491</v>
      </c>
      <c r="V184" s="54"/>
      <c r="W184" s="48"/>
      <c r="X184" s="48"/>
      <c r="Y184" s="538"/>
      <c r="Z184" s="538"/>
    </row>
    <row r="185" spans="10:26" ht="21" customHeight="1">
      <c r="J185" s="48" t="s">
        <v>264</v>
      </c>
      <c r="K185" s="54"/>
      <c r="L185" s="53" t="s">
        <v>491</v>
      </c>
      <c r="M185" s="54"/>
      <c r="N185" s="48"/>
      <c r="O185" s="48"/>
      <c r="P185" s="48" t="s">
        <v>375</v>
      </c>
      <c r="Q185" s="48"/>
      <c r="R185" s="48"/>
      <c r="S185" s="48" t="s">
        <v>264</v>
      </c>
      <c r="T185" s="54"/>
      <c r="U185" s="53" t="s">
        <v>491</v>
      </c>
      <c r="V185" s="54"/>
      <c r="W185" s="48"/>
      <c r="X185" s="48"/>
      <c r="Y185" s="48" t="s">
        <v>375</v>
      </c>
      <c r="Z185" s="48"/>
    </row>
    <row r="186" spans="10:26" ht="21" customHeight="1">
      <c r="J186" s="48" t="s">
        <v>376</v>
      </c>
      <c r="K186" s="54"/>
      <c r="L186" s="53" t="s">
        <v>491</v>
      </c>
      <c r="M186" s="54"/>
      <c r="N186" s="48"/>
      <c r="O186" s="48"/>
      <c r="P186" s="48"/>
      <c r="Q186" s="48"/>
      <c r="R186" s="48"/>
      <c r="S186" s="48" t="s">
        <v>376</v>
      </c>
      <c r="T186" s="54"/>
      <c r="U186" s="53" t="s">
        <v>491</v>
      </c>
      <c r="V186" s="54"/>
      <c r="W186" s="48"/>
      <c r="X186" s="48"/>
      <c r="Y186" s="48"/>
      <c r="Z186" s="48"/>
    </row>
    <row r="187" spans="10:26" ht="21" customHeight="1">
      <c r="J187" s="48" t="s">
        <v>377</v>
      </c>
      <c r="K187" s="54"/>
      <c r="L187" s="53" t="s">
        <v>491</v>
      </c>
      <c r="M187" s="54"/>
      <c r="N187" s="48"/>
      <c r="O187" s="48"/>
      <c r="P187" s="538"/>
      <c r="Q187" s="538"/>
      <c r="R187" s="48"/>
      <c r="S187" s="48" t="s">
        <v>377</v>
      </c>
      <c r="T187" s="54"/>
      <c r="U187" s="53" t="s">
        <v>491</v>
      </c>
      <c r="V187" s="54"/>
      <c r="W187" s="48"/>
      <c r="X187" s="48"/>
      <c r="Y187" s="538"/>
      <c r="Z187" s="538"/>
    </row>
    <row r="188" spans="10:26" ht="21" customHeight="1">
      <c r="J188" s="48" t="s">
        <v>378</v>
      </c>
      <c r="K188" s="54"/>
      <c r="L188" s="53" t="s">
        <v>491</v>
      </c>
      <c r="M188" s="54"/>
      <c r="N188" s="48"/>
      <c r="O188" s="48"/>
      <c r="P188" s="48" t="s">
        <v>379</v>
      </c>
      <c r="Q188" s="48"/>
      <c r="R188" s="48"/>
      <c r="S188" s="48" t="s">
        <v>378</v>
      </c>
      <c r="T188" s="54"/>
      <c r="U188" s="53" t="s">
        <v>491</v>
      </c>
      <c r="V188" s="54"/>
      <c r="W188" s="48"/>
      <c r="X188" s="48"/>
      <c r="Y188" s="48" t="s">
        <v>379</v>
      </c>
      <c r="Z188" s="48"/>
    </row>
    <row r="189" spans="10:26" ht="21" customHeight="1"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</row>
    <row r="190" spans="10:26" ht="21" customHeight="1">
      <c r="J190" s="55"/>
      <c r="K190" s="55"/>
      <c r="L190" s="55"/>
      <c r="M190" s="55"/>
      <c r="N190" s="55"/>
      <c r="O190" s="55"/>
      <c r="P190" s="55"/>
      <c r="Q190" s="55"/>
      <c r="R190" s="48"/>
      <c r="S190" s="55"/>
      <c r="T190" s="55"/>
      <c r="U190" s="55"/>
      <c r="V190" s="55"/>
      <c r="W190" s="55"/>
      <c r="X190" s="55"/>
      <c r="Y190" s="55"/>
      <c r="Z190" s="55"/>
    </row>
    <row r="191" spans="10:26" ht="21" customHeight="1">
      <c r="J191" s="1" t="s">
        <v>293</v>
      </c>
      <c r="K191" s="48"/>
      <c r="L191" s="48"/>
      <c r="M191" s="48"/>
      <c r="N191" s="48"/>
      <c r="O191" s="48"/>
      <c r="P191" s="48"/>
      <c r="Q191" s="48"/>
      <c r="R191" s="48"/>
      <c r="S191" s="1" t="s">
        <v>293</v>
      </c>
      <c r="T191" s="48"/>
      <c r="U191" s="48"/>
      <c r="V191" s="48"/>
      <c r="W191" s="48"/>
      <c r="X191" s="48"/>
      <c r="Y191" s="48"/>
      <c r="Z191" s="48"/>
    </row>
    <row r="192" spans="10:26" ht="21" customHeight="1"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</row>
    <row r="193" spans="10:26" ht="21" customHeight="1">
      <c r="J193" s="48" t="s">
        <v>294</v>
      </c>
      <c r="K193" s="48"/>
      <c r="L193" s="541">
        <f>+$D$3</f>
      </c>
      <c r="M193" s="543"/>
      <c r="N193" s="543"/>
      <c r="O193" s="48"/>
      <c r="P193" s="48"/>
      <c r="Q193" s="48"/>
      <c r="R193" s="48"/>
      <c r="S193" s="48" t="s">
        <v>294</v>
      </c>
      <c r="T193" s="48"/>
      <c r="U193" s="541">
        <f>+$D$3</f>
      </c>
      <c r="V193" s="543"/>
      <c r="W193" s="543"/>
      <c r="X193" s="48"/>
      <c r="Y193" s="48"/>
      <c r="Z193" s="48"/>
    </row>
    <row r="194" spans="10:26" ht="21" customHeight="1"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</row>
    <row r="195" spans="10:26" ht="21" customHeight="1">
      <c r="J195" s="48" t="s">
        <v>295</v>
      </c>
      <c r="K195" s="48"/>
      <c r="L195" s="538" t="str">
        <f>+$D$1</f>
        <v>PT 75 Kansalliset</v>
      </c>
      <c r="M195" s="538"/>
      <c r="N195" s="538"/>
      <c r="O195" s="538"/>
      <c r="P195" s="538"/>
      <c r="Q195" s="48"/>
      <c r="R195" s="48"/>
      <c r="S195" s="48" t="s">
        <v>295</v>
      </c>
      <c r="T195" s="48"/>
      <c r="U195" s="538" t="str">
        <f>+$D$1</f>
        <v>PT 75 Kansalliset</v>
      </c>
      <c r="V195" s="538"/>
      <c r="W195" s="538"/>
      <c r="X195" s="538"/>
      <c r="Y195" s="538"/>
      <c r="Z195" s="48"/>
    </row>
    <row r="196" spans="10:26" ht="21" customHeight="1"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</row>
    <row r="197" spans="10:26" ht="21" customHeight="1">
      <c r="J197" s="48" t="s">
        <v>487</v>
      </c>
      <c r="K197" s="48"/>
      <c r="L197" s="538" t="str">
        <f>+$D$2</f>
        <v>TAS 1/2</v>
      </c>
      <c r="M197" s="538"/>
      <c r="N197" s="49" t="s">
        <v>488</v>
      </c>
      <c r="O197" s="48"/>
      <c r="P197" s="50"/>
      <c r="Q197" s="48"/>
      <c r="R197" s="48"/>
      <c r="S197" s="48" t="s">
        <v>487</v>
      </c>
      <c r="T197" s="48"/>
      <c r="U197" s="538" t="str">
        <f>+$D$2</f>
        <v>TAS 1/2</v>
      </c>
      <c r="V197" s="538"/>
      <c r="W197" s="49" t="s">
        <v>488</v>
      </c>
      <c r="X197" s="48"/>
      <c r="Y197" s="51"/>
      <c r="Z197" s="48"/>
    </row>
    <row r="198" spans="10:26" ht="21" customHeight="1"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</row>
    <row r="199" spans="10:26" ht="21" customHeight="1">
      <c r="J199" s="538">
        <f>+C32</f>
      </c>
      <c r="K199" s="538"/>
      <c r="L199" s="538"/>
      <c r="M199" s="538"/>
      <c r="N199" s="52" t="s">
        <v>489</v>
      </c>
      <c r="O199" s="53"/>
      <c r="P199" s="538">
        <f>+C33</f>
      </c>
      <c r="Q199" s="538"/>
      <c r="R199" s="48"/>
      <c r="S199" s="538">
        <f>+C34</f>
      </c>
      <c r="T199" s="538"/>
      <c r="U199" s="538"/>
      <c r="V199" s="538"/>
      <c r="W199" s="52" t="s">
        <v>489</v>
      </c>
      <c r="X199" s="53"/>
      <c r="Y199" s="538">
        <f>+C35</f>
      </c>
      <c r="Z199" s="538"/>
    </row>
    <row r="200" spans="10:26" ht="21" customHeight="1">
      <c r="J200" s="48" t="s">
        <v>170</v>
      </c>
      <c r="K200" s="48"/>
      <c r="L200" s="48"/>
      <c r="M200" s="48"/>
      <c r="N200" s="48"/>
      <c r="O200" s="48"/>
      <c r="P200" s="48" t="s">
        <v>170</v>
      </c>
      <c r="Q200" s="48"/>
      <c r="R200" s="48"/>
      <c r="S200" s="48" t="s">
        <v>170</v>
      </c>
      <c r="T200" s="48"/>
      <c r="U200" s="48"/>
      <c r="V200" s="48"/>
      <c r="W200" s="48"/>
      <c r="X200" s="48"/>
      <c r="Y200" s="48" t="s">
        <v>170</v>
      </c>
      <c r="Z200" s="48"/>
    </row>
    <row r="201" spans="10:26" ht="21" customHeight="1"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</row>
    <row r="202" spans="10:26" ht="21" customHeight="1">
      <c r="J202" s="538">
        <f>+D32</f>
      </c>
      <c r="K202" s="538"/>
      <c r="L202" s="538"/>
      <c r="M202" s="538"/>
      <c r="N202" s="48"/>
      <c r="O202" s="48"/>
      <c r="P202" s="538">
        <f>+D33</f>
      </c>
      <c r="Q202" s="538"/>
      <c r="R202" s="48"/>
      <c r="S202" s="538">
        <f>+D34</f>
      </c>
      <c r="T202" s="538"/>
      <c r="U202" s="538"/>
      <c r="V202" s="538"/>
      <c r="W202" s="48"/>
      <c r="X202" s="48"/>
      <c r="Y202" s="538">
        <f>+D35</f>
      </c>
      <c r="Z202" s="538"/>
    </row>
    <row r="203" spans="10:26" ht="21" customHeight="1">
      <c r="J203" s="48" t="s">
        <v>171</v>
      </c>
      <c r="K203" s="48"/>
      <c r="L203" s="48"/>
      <c r="M203" s="48"/>
      <c r="N203" s="48"/>
      <c r="O203" s="48"/>
      <c r="P203" s="48" t="s">
        <v>171</v>
      </c>
      <c r="Q203" s="48"/>
      <c r="R203" s="48"/>
      <c r="S203" s="48" t="s">
        <v>171</v>
      </c>
      <c r="T203" s="48"/>
      <c r="U203" s="48"/>
      <c r="V203" s="48"/>
      <c r="W203" s="48"/>
      <c r="X203" s="48"/>
      <c r="Y203" s="48" t="s">
        <v>171</v>
      </c>
      <c r="Z203" s="48"/>
    </row>
    <row r="204" spans="10:26" ht="21" customHeight="1"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</row>
    <row r="205" spans="10:26" ht="21" customHeight="1">
      <c r="J205" s="48" t="s">
        <v>490</v>
      </c>
      <c r="K205" s="50"/>
      <c r="L205" s="53" t="s">
        <v>491</v>
      </c>
      <c r="M205" s="50"/>
      <c r="N205" s="48"/>
      <c r="O205" s="48"/>
      <c r="P205" s="48"/>
      <c r="Q205" s="48"/>
      <c r="R205" s="48"/>
      <c r="S205" s="48" t="s">
        <v>490</v>
      </c>
      <c r="T205" s="50"/>
      <c r="U205" s="53" t="s">
        <v>491</v>
      </c>
      <c r="V205" s="50"/>
      <c r="W205" s="48"/>
      <c r="X205" s="48"/>
      <c r="Y205" s="48"/>
      <c r="Z205" s="48"/>
    </row>
    <row r="206" spans="10:26" ht="21" customHeight="1">
      <c r="J206" s="48" t="s">
        <v>492</v>
      </c>
      <c r="K206" s="54"/>
      <c r="L206" s="53" t="s">
        <v>491</v>
      </c>
      <c r="M206" s="54"/>
      <c r="N206" s="48"/>
      <c r="O206" s="48"/>
      <c r="P206" s="538"/>
      <c r="Q206" s="538"/>
      <c r="R206" s="48"/>
      <c r="S206" s="48" t="s">
        <v>492</v>
      </c>
      <c r="T206" s="54"/>
      <c r="U206" s="53" t="s">
        <v>491</v>
      </c>
      <c r="V206" s="54"/>
      <c r="W206" s="48"/>
      <c r="X206" s="48"/>
      <c r="Y206" s="538"/>
      <c r="Z206" s="538"/>
    </row>
    <row r="207" spans="10:26" ht="21" customHeight="1">
      <c r="J207" s="48" t="s">
        <v>493</v>
      </c>
      <c r="K207" s="54"/>
      <c r="L207" s="53" t="s">
        <v>491</v>
      </c>
      <c r="M207" s="54"/>
      <c r="N207" s="48"/>
      <c r="O207" s="48"/>
      <c r="P207" s="48" t="s">
        <v>261</v>
      </c>
      <c r="Q207" s="48"/>
      <c r="R207" s="48"/>
      <c r="S207" s="48" t="s">
        <v>493</v>
      </c>
      <c r="T207" s="54"/>
      <c r="U207" s="53" t="s">
        <v>491</v>
      </c>
      <c r="V207" s="54"/>
      <c r="W207" s="48"/>
      <c r="X207" s="48"/>
      <c r="Y207" s="48" t="s">
        <v>261</v>
      </c>
      <c r="Z207" s="48"/>
    </row>
    <row r="208" spans="10:26" ht="21" customHeight="1">
      <c r="J208" s="48" t="s">
        <v>262</v>
      </c>
      <c r="K208" s="54"/>
      <c r="L208" s="53" t="s">
        <v>491</v>
      </c>
      <c r="M208" s="54"/>
      <c r="N208" s="48"/>
      <c r="O208" s="48"/>
      <c r="P208" s="48"/>
      <c r="Q208" s="48"/>
      <c r="R208" s="48"/>
      <c r="S208" s="48" t="s">
        <v>262</v>
      </c>
      <c r="T208" s="54"/>
      <c r="U208" s="53" t="s">
        <v>491</v>
      </c>
      <c r="V208" s="54"/>
      <c r="W208" s="48"/>
      <c r="X208" s="48"/>
      <c r="Y208" s="48"/>
      <c r="Z208" s="48"/>
    </row>
    <row r="209" spans="10:26" ht="21" customHeight="1">
      <c r="J209" s="48" t="s">
        <v>263</v>
      </c>
      <c r="K209" s="54"/>
      <c r="L209" s="53" t="s">
        <v>491</v>
      </c>
      <c r="M209" s="54"/>
      <c r="N209" s="48"/>
      <c r="O209" s="48"/>
      <c r="P209" s="538"/>
      <c r="Q209" s="538"/>
      <c r="R209" s="48"/>
      <c r="S209" s="48" t="s">
        <v>263</v>
      </c>
      <c r="T209" s="54"/>
      <c r="U209" s="53" t="s">
        <v>491</v>
      </c>
      <c r="V209" s="54"/>
      <c r="W209" s="48"/>
      <c r="X209" s="48"/>
      <c r="Y209" s="538"/>
      <c r="Z209" s="538"/>
    </row>
    <row r="210" spans="10:26" ht="21" customHeight="1">
      <c r="J210" s="48" t="s">
        <v>264</v>
      </c>
      <c r="K210" s="54"/>
      <c r="L210" s="53" t="s">
        <v>491</v>
      </c>
      <c r="M210" s="54"/>
      <c r="N210" s="48"/>
      <c r="O210" s="48"/>
      <c r="P210" s="48" t="s">
        <v>375</v>
      </c>
      <c r="Q210" s="48"/>
      <c r="R210" s="48"/>
      <c r="S210" s="48" t="s">
        <v>264</v>
      </c>
      <c r="T210" s="54"/>
      <c r="U210" s="53" t="s">
        <v>491</v>
      </c>
      <c r="V210" s="54"/>
      <c r="W210" s="48"/>
      <c r="X210" s="48"/>
      <c r="Y210" s="48" t="s">
        <v>375</v>
      </c>
      <c r="Z210" s="48"/>
    </row>
    <row r="211" spans="10:26" ht="21" customHeight="1">
      <c r="J211" s="48" t="s">
        <v>376</v>
      </c>
      <c r="K211" s="54"/>
      <c r="L211" s="53" t="s">
        <v>491</v>
      </c>
      <c r="M211" s="54"/>
      <c r="N211" s="48"/>
      <c r="O211" s="48"/>
      <c r="P211" s="48"/>
      <c r="Q211" s="48"/>
      <c r="R211" s="48"/>
      <c r="S211" s="48" t="s">
        <v>376</v>
      </c>
      <c r="T211" s="54"/>
      <c r="U211" s="53" t="s">
        <v>491</v>
      </c>
      <c r="V211" s="54"/>
      <c r="W211" s="48"/>
      <c r="X211" s="48"/>
      <c r="Y211" s="48"/>
      <c r="Z211" s="48"/>
    </row>
    <row r="212" spans="10:26" ht="21" customHeight="1">
      <c r="J212" s="48" t="s">
        <v>377</v>
      </c>
      <c r="K212" s="54"/>
      <c r="L212" s="53" t="s">
        <v>491</v>
      </c>
      <c r="M212" s="54"/>
      <c r="N212" s="48"/>
      <c r="O212" s="48"/>
      <c r="P212" s="538"/>
      <c r="Q212" s="538"/>
      <c r="R212" s="48"/>
      <c r="S212" s="48" t="s">
        <v>377</v>
      </c>
      <c r="T212" s="54"/>
      <c r="U212" s="53" t="s">
        <v>491</v>
      </c>
      <c r="V212" s="54"/>
      <c r="W212" s="48"/>
      <c r="X212" s="48"/>
      <c r="Y212" s="538"/>
      <c r="Z212" s="538"/>
    </row>
    <row r="213" spans="10:26" ht="21" customHeight="1">
      <c r="J213" s="48" t="s">
        <v>378</v>
      </c>
      <c r="K213" s="54"/>
      <c r="L213" s="53" t="s">
        <v>491</v>
      </c>
      <c r="M213" s="54"/>
      <c r="N213" s="48"/>
      <c r="O213" s="48"/>
      <c r="P213" s="48" t="s">
        <v>379</v>
      </c>
      <c r="Q213" s="48"/>
      <c r="R213" s="48"/>
      <c r="S213" s="48" t="s">
        <v>378</v>
      </c>
      <c r="T213" s="54"/>
      <c r="U213" s="53" t="s">
        <v>491</v>
      </c>
      <c r="V213" s="54"/>
      <c r="W213" s="48"/>
      <c r="X213" s="48"/>
      <c r="Y213" s="48" t="s">
        <v>379</v>
      </c>
      <c r="Z213" s="48"/>
    </row>
    <row r="214" spans="10:26" ht="21" customHeight="1">
      <c r="J214" s="48"/>
      <c r="K214" s="48"/>
      <c r="L214" s="53"/>
      <c r="M214" s="48"/>
      <c r="N214" s="48"/>
      <c r="O214" s="48"/>
      <c r="P214" s="48"/>
      <c r="Q214" s="48"/>
      <c r="R214" s="48"/>
      <c r="S214" s="48"/>
      <c r="T214" s="48"/>
      <c r="U214" s="53"/>
      <c r="V214" s="48"/>
      <c r="W214" s="48"/>
      <c r="X214" s="48"/>
      <c r="Y214" s="48"/>
      <c r="Z214" s="48"/>
    </row>
    <row r="215" spans="10:26" ht="21" customHeight="1">
      <c r="J215" s="55"/>
      <c r="K215" s="55"/>
      <c r="L215" s="55"/>
      <c r="M215" s="55"/>
      <c r="N215" s="55"/>
      <c r="O215" s="55"/>
      <c r="P215" s="55"/>
      <c r="Q215" s="55"/>
      <c r="R215" s="48"/>
      <c r="S215" s="55"/>
      <c r="T215" s="55"/>
      <c r="U215" s="55"/>
      <c r="V215" s="55"/>
      <c r="W215" s="55"/>
      <c r="X215" s="55"/>
      <c r="Y215" s="55"/>
      <c r="Z215" s="55"/>
    </row>
    <row r="216" spans="10:26" ht="21" customHeight="1">
      <c r="J216" s="1" t="s">
        <v>293</v>
      </c>
      <c r="K216" s="48"/>
      <c r="L216" s="48"/>
      <c r="M216" s="48"/>
      <c r="N216" s="48"/>
      <c r="O216" s="48"/>
      <c r="P216" s="48"/>
      <c r="Q216" s="48"/>
      <c r="R216" s="48"/>
      <c r="S216" s="1" t="s">
        <v>293</v>
      </c>
      <c r="T216" s="48"/>
      <c r="U216" s="48"/>
      <c r="V216" s="48"/>
      <c r="W216" s="48"/>
      <c r="X216" s="48"/>
      <c r="Y216" s="48"/>
      <c r="Z216" s="48"/>
    </row>
    <row r="217" spans="10:26" ht="21" customHeight="1"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</row>
    <row r="218" spans="10:26" ht="21" customHeight="1">
      <c r="J218" s="48" t="s">
        <v>294</v>
      </c>
      <c r="K218" s="48"/>
      <c r="L218" s="541">
        <f>+$D$3</f>
      </c>
      <c r="M218" s="543"/>
      <c r="N218" s="543"/>
      <c r="O218" s="48"/>
      <c r="P218" s="48"/>
      <c r="Q218" s="48"/>
      <c r="R218" s="48"/>
      <c r="S218" s="48" t="s">
        <v>294</v>
      </c>
      <c r="T218" s="48"/>
      <c r="U218" s="541">
        <f>+$D$3</f>
      </c>
      <c r="V218" s="543"/>
      <c r="W218" s="543"/>
      <c r="X218" s="48"/>
      <c r="Y218" s="48"/>
      <c r="Z218" s="48"/>
    </row>
    <row r="219" spans="10:26" ht="21" customHeight="1"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</row>
    <row r="220" spans="10:26" ht="21" customHeight="1">
      <c r="J220" s="48" t="s">
        <v>295</v>
      </c>
      <c r="K220" s="48"/>
      <c r="L220" s="538" t="str">
        <f>+$D$1</f>
        <v>PT 75 Kansalliset</v>
      </c>
      <c r="M220" s="538"/>
      <c r="N220" s="538"/>
      <c r="O220" s="538"/>
      <c r="P220" s="538"/>
      <c r="Q220" s="48"/>
      <c r="R220" s="48"/>
      <c r="S220" s="48" t="s">
        <v>295</v>
      </c>
      <c r="T220" s="48"/>
      <c r="U220" s="538" t="str">
        <f>+$D$1</f>
        <v>PT 75 Kansalliset</v>
      </c>
      <c r="V220" s="538"/>
      <c r="W220" s="538"/>
      <c r="X220" s="538"/>
      <c r="Y220" s="538"/>
      <c r="Z220" s="48"/>
    </row>
    <row r="221" spans="10:26" ht="21" customHeight="1"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</row>
    <row r="222" spans="10:26" ht="21" customHeight="1">
      <c r="J222" s="48" t="s">
        <v>487</v>
      </c>
      <c r="K222" s="48"/>
      <c r="L222" s="538" t="str">
        <f>+$D$2</f>
        <v>TAS 1/2</v>
      </c>
      <c r="M222" s="538"/>
      <c r="N222" s="49" t="s">
        <v>488</v>
      </c>
      <c r="O222" s="48"/>
      <c r="P222" s="50"/>
      <c r="Q222" s="48"/>
      <c r="R222" s="48"/>
      <c r="S222" s="48" t="s">
        <v>487</v>
      </c>
      <c r="T222" s="48"/>
      <c r="U222" s="538" t="str">
        <f>+$D$2</f>
        <v>TAS 1/2</v>
      </c>
      <c r="V222" s="538"/>
      <c r="W222" s="49" t="s">
        <v>488</v>
      </c>
      <c r="X222" s="48"/>
      <c r="Y222" s="51"/>
      <c r="Z222" s="48"/>
    </row>
    <row r="223" spans="10:26" ht="21" customHeight="1"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</row>
    <row r="224" spans="10:26" ht="21" customHeight="1">
      <c r="J224" s="538">
        <f>+C36</f>
      </c>
      <c r="K224" s="538"/>
      <c r="L224" s="538"/>
      <c r="M224" s="538"/>
      <c r="N224" s="52" t="s">
        <v>489</v>
      </c>
      <c r="O224" s="53"/>
      <c r="P224" s="538">
        <f>+C37</f>
      </c>
      <c r="Q224" s="538"/>
      <c r="R224" s="48"/>
      <c r="S224" s="538">
        <f>+C38</f>
      </c>
      <c r="T224" s="538"/>
      <c r="U224" s="538"/>
      <c r="V224" s="538"/>
      <c r="W224" s="52" t="s">
        <v>489</v>
      </c>
      <c r="X224" s="53"/>
      <c r="Y224" s="538">
        <f>+C39</f>
      </c>
      <c r="Z224" s="538"/>
    </row>
    <row r="225" spans="10:26" ht="21" customHeight="1">
      <c r="J225" s="48" t="s">
        <v>170</v>
      </c>
      <c r="K225" s="48"/>
      <c r="L225" s="48"/>
      <c r="M225" s="48"/>
      <c r="N225" s="48"/>
      <c r="O225" s="48"/>
      <c r="P225" s="48" t="s">
        <v>170</v>
      </c>
      <c r="Q225" s="48"/>
      <c r="R225" s="48"/>
      <c r="S225" s="48" t="s">
        <v>170</v>
      </c>
      <c r="T225" s="48"/>
      <c r="U225" s="48"/>
      <c r="V225" s="48"/>
      <c r="W225" s="48"/>
      <c r="X225" s="48"/>
      <c r="Y225" s="48" t="s">
        <v>170</v>
      </c>
      <c r="Z225" s="48"/>
    </row>
    <row r="226" spans="10:26" ht="21" customHeight="1"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</row>
    <row r="227" spans="10:26" ht="21" customHeight="1">
      <c r="J227" s="538">
        <f>+D36</f>
      </c>
      <c r="K227" s="538"/>
      <c r="L227" s="538"/>
      <c r="M227" s="538"/>
      <c r="N227" s="48"/>
      <c r="O227" s="48"/>
      <c r="P227" s="538">
        <f>+D37</f>
      </c>
      <c r="Q227" s="538"/>
      <c r="R227" s="48"/>
      <c r="S227" s="538">
        <f>+D38</f>
      </c>
      <c r="T227" s="538"/>
      <c r="U227" s="538"/>
      <c r="V227" s="538"/>
      <c r="W227" s="48"/>
      <c r="X227" s="48"/>
      <c r="Y227" s="538">
        <f>+D39</f>
      </c>
      <c r="Z227" s="538"/>
    </row>
    <row r="228" spans="10:26" ht="21" customHeight="1">
      <c r="J228" s="48" t="s">
        <v>171</v>
      </c>
      <c r="K228" s="48"/>
      <c r="L228" s="48"/>
      <c r="M228" s="48"/>
      <c r="N228" s="48"/>
      <c r="O228" s="48"/>
      <c r="P228" s="48" t="s">
        <v>171</v>
      </c>
      <c r="Q228" s="48"/>
      <c r="R228" s="48"/>
      <c r="S228" s="48" t="s">
        <v>171</v>
      </c>
      <c r="T228" s="48"/>
      <c r="U228" s="48"/>
      <c r="V228" s="48"/>
      <c r="W228" s="48"/>
      <c r="X228" s="48"/>
      <c r="Y228" s="48" t="s">
        <v>171</v>
      </c>
      <c r="Z228" s="48"/>
    </row>
    <row r="229" spans="10:26" ht="21" customHeight="1"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</row>
    <row r="230" spans="10:26" ht="21" customHeight="1">
      <c r="J230" s="48" t="s">
        <v>490</v>
      </c>
      <c r="K230" s="50"/>
      <c r="L230" s="53" t="s">
        <v>491</v>
      </c>
      <c r="M230" s="50"/>
      <c r="N230" s="48"/>
      <c r="O230" s="48"/>
      <c r="P230" s="48"/>
      <c r="Q230" s="48"/>
      <c r="R230" s="48"/>
      <c r="S230" s="48" t="s">
        <v>490</v>
      </c>
      <c r="T230" s="50"/>
      <c r="U230" s="53" t="s">
        <v>491</v>
      </c>
      <c r="V230" s="50"/>
      <c r="W230" s="48"/>
      <c r="X230" s="48"/>
      <c r="Y230" s="48"/>
      <c r="Z230" s="48"/>
    </row>
    <row r="231" spans="10:26" ht="21" customHeight="1">
      <c r="J231" s="48" t="s">
        <v>492</v>
      </c>
      <c r="K231" s="54"/>
      <c r="L231" s="53" t="s">
        <v>491</v>
      </c>
      <c r="M231" s="54"/>
      <c r="N231" s="48"/>
      <c r="O231" s="48"/>
      <c r="P231" s="538"/>
      <c r="Q231" s="538"/>
      <c r="R231" s="48"/>
      <c r="S231" s="48" t="s">
        <v>492</v>
      </c>
      <c r="T231" s="54"/>
      <c r="U231" s="53" t="s">
        <v>491</v>
      </c>
      <c r="V231" s="54"/>
      <c r="W231" s="48"/>
      <c r="X231" s="48"/>
      <c r="Y231" s="538"/>
      <c r="Z231" s="538"/>
    </row>
    <row r="232" spans="10:26" ht="21" customHeight="1">
      <c r="J232" s="48" t="s">
        <v>493</v>
      </c>
      <c r="K232" s="54"/>
      <c r="L232" s="53" t="s">
        <v>491</v>
      </c>
      <c r="M232" s="54"/>
      <c r="N232" s="48"/>
      <c r="O232" s="48"/>
      <c r="P232" s="48" t="s">
        <v>261</v>
      </c>
      <c r="Q232" s="48"/>
      <c r="R232" s="48"/>
      <c r="S232" s="48" t="s">
        <v>493</v>
      </c>
      <c r="T232" s="54"/>
      <c r="U232" s="53" t="s">
        <v>491</v>
      </c>
      <c r="V232" s="54"/>
      <c r="W232" s="48"/>
      <c r="X232" s="48"/>
      <c r="Y232" s="48" t="s">
        <v>261</v>
      </c>
      <c r="Z232" s="48"/>
    </row>
    <row r="233" spans="10:26" ht="21" customHeight="1">
      <c r="J233" s="48" t="s">
        <v>262</v>
      </c>
      <c r="K233" s="54"/>
      <c r="L233" s="53" t="s">
        <v>491</v>
      </c>
      <c r="M233" s="54"/>
      <c r="N233" s="48"/>
      <c r="O233" s="48"/>
      <c r="P233" s="48"/>
      <c r="Q233" s="48"/>
      <c r="R233" s="48"/>
      <c r="S233" s="48" t="s">
        <v>262</v>
      </c>
      <c r="T233" s="54"/>
      <c r="U233" s="53" t="s">
        <v>491</v>
      </c>
      <c r="V233" s="54"/>
      <c r="W233" s="48"/>
      <c r="X233" s="48"/>
      <c r="Y233" s="48"/>
      <c r="Z233" s="48"/>
    </row>
    <row r="234" spans="10:26" ht="21" customHeight="1">
      <c r="J234" s="48" t="s">
        <v>263</v>
      </c>
      <c r="K234" s="54"/>
      <c r="L234" s="53" t="s">
        <v>491</v>
      </c>
      <c r="M234" s="54"/>
      <c r="N234" s="48"/>
      <c r="O234" s="48"/>
      <c r="P234" s="538"/>
      <c r="Q234" s="538"/>
      <c r="R234" s="48"/>
      <c r="S234" s="48" t="s">
        <v>263</v>
      </c>
      <c r="T234" s="54"/>
      <c r="U234" s="53" t="s">
        <v>491</v>
      </c>
      <c r="V234" s="54"/>
      <c r="W234" s="48"/>
      <c r="X234" s="48"/>
      <c r="Y234" s="538"/>
      <c r="Z234" s="538"/>
    </row>
    <row r="235" spans="10:26" ht="21" customHeight="1">
      <c r="J235" s="48" t="s">
        <v>264</v>
      </c>
      <c r="K235" s="54"/>
      <c r="L235" s="53" t="s">
        <v>491</v>
      </c>
      <c r="M235" s="54"/>
      <c r="N235" s="48"/>
      <c r="O235" s="48"/>
      <c r="P235" s="48" t="s">
        <v>375</v>
      </c>
      <c r="Q235" s="48"/>
      <c r="R235" s="48"/>
      <c r="S235" s="48" t="s">
        <v>264</v>
      </c>
      <c r="T235" s="54"/>
      <c r="U235" s="53" t="s">
        <v>491</v>
      </c>
      <c r="V235" s="54"/>
      <c r="W235" s="48"/>
      <c r="X235" s="48"/>
      <c r="Y235" s="48" t="s">
        <v>375</v>
      </c>
      <c r="Z235" s="48"/>
    </row>
    <row r="236" spans="10:26" ht="21" customHeight="1">
      <c r="J236" s="48" t="s">
        <v>376</v>
      </c>
      <c r="K236" s="54"/>
      <c r="L236" s="53" t="s">
        <v>491</v>
      </c>
      <c r="M236" s="54"/>
      <c r="N236" s="48"/>
      <c r="O236" s="48"/>
      <c r="P236" s="48"/>
      <c r="Q236" s="48"/>
      <c r="R236" s="48"/>
      <c r="S236" s="48" t="s">
        <v>376</v>
      </c>
      <c r="T236" s="54"/>
      <c r="U236" s="53" t="s">
        <v>491</v>
      </c>
      <c r="V236" s="54"/>
      <c r="W236" s="48"/>
      <c r="X236" s="48"/>
      <c r="Y236" s="48"/>
      <c r="Z236" s="48"/>
    </row>
    <row r="237" spans="10:26" ht="21" customHeight="1">
      <c r="J237" s="48" t="s">
        <v>377</v>
      </c>
      <c r="K237" s="54"/>
      <c r="L237" s="53" t="s">
        <v>491</v>
      </c>
      <c r="M237" s="54"/>
      <c r="N237" s="48"/>
      <c r="O237" s="48"/>
      <c r="P237" s="538"/>
      <c r="Q237" s="538"/>
      <c r="R237" s="48"/>
      <c r="S237" s="48" t="s">
        <v>377</v>
      </c>
      <c r="T237" s="54"/>
      <c r="U237" s="53" t="s">
        <v>491</v>
      </c>
      <c r="V237" s="54"/>
      <c r="W237" s="48"/>
      <c r="X237" s="48"/>
      <c r="Y237" s="538"/>
      <c r="Z237" s="538"/>
    </row>
    <row r="238" spans="10:26" ht="21" customHeight="1">
      <c r="J238" s="48" t="s">
        <v>378</v>
      </c>
      <c r="K238" s="54"/>
      <c r="L238" s="53" t="s">
        <v>491</v>
      </c>
      <c r="M238" s="54"/>
      <c r="N238" s="48"/>
      <c r="O238" s="48"/>
      <c r="P238" s="48" t="s">
        <v>379</v>
      </c>
      <c r="Q238" s="48"/>
      <c r="R238" s="48"/>
      <c r="S238" s="48" t="s">
        <v>378</v>
      </c>
      <c r="T238" s="54"/>
      <c r="U238" s="53" t="s">
        <v>491</v>
      </c>
      <c r="V238" s="54"/>
      <c r="W238" s="48"/>
      <c r="X238" s="48"/>
      <c r="Y238" s="48" t="s">
        <v>379</v>
      </c>
      <c r="Z238" s="48"/>
    </row>
    <row r="239" spans="10:26" ht="21" customHeight="1"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</row>
    <row r="240" spans="10:26" ht="21" customHeight="1">
      <c r="J240" s="55"/>
      <c r="K240" s="55"/>
      <c r="L240" s="55"/>
      <c r="M240" s="55"/>
      <c r="N240" s="55"/>
      <c r="O240" s="55"/>
      <c r="P240" s="55"/>
      <c r="Q240" s="55"/>
      <c r="R240" s="48"/>
      <c r="S240" s="55"/>
      <c r="T240" s="55"/>
      <c r="U240" s="55"/>
      <c r="V240" s="55"/>
      <c r="W240" s="55"/>
      <c r="X240" s="55"/>
      <c r="Y240" s="55"/>
      <c r="Z240" s="55"/>
    </row>
  </sheetData>
  <sheetProtection/>
  <mergeCells count="163">
    <mergeCell ref="P237:Q237"/>
    <mergeCell ref="Y237:Z237"/>
    <mergeCell ref="P231:Q231"/>
    <mergeCell ref="Y231:Z231"/>
    <mergeCell ref="P234:Q234"/>
    <mergeCell ref="Y234:Z234"/>
    <mergeCell ref="L220:P220"/>
    <mergeCell ref="U220:Y220"/>
    <mergeCell ref="J227:M227"/>
    <mergeCell ref="P227:Q227"/>
    <mergeCell ref="S227:V227"/>
    <mergeCell ref="Y227:Z227"/>
    <mergeCell ref="J224:M224"/>
    <mergeCell ref="P224:Q224"/>
    <mergeCell ref="S224:V224"/>
    <mergeCell ref="Y224:Z224"/>
    <mergeCell ref="L222:M222"/>
    <mergeCell ref="U222:V222"/>
    <mergeCell ref="P206:Q206"/>
    <mergeCell ref="Y206:Z206"/>
    <mergeCell ref="P209:Q209"/>
    <mergeCell ref="Y209:Z209"/>
    <mergeCell ref="P212:Q212"/>
    <mergeCell ref="Y212:Z212"/>
    <mergeCell ref="L218:N218"/>
    <mergeCell ref="U218:W218"/>
    <mergeCell ref="L195:P195"/>
    <mergeCell ref="U195:Y195"/>
    <mergeCell ref="J202:M202"/>
    <mergeCell ref="P202:Q202"/>
    <mergeCell ref="S202:V202"/>
    <mergeCell ref="Y202:Z202"/>
    <mergeCell ref="J199:M199"/>
    <mergeCell ref="P199:Q199"/>
    <mergeCell ref="S199:V199"/>
    <mergeCell ref="Y199:Z199"/>
    <mergeCell ref="L197:M197"/>
    <mergeCell ref="U197:V197"/>
    <mergeCell ref="P181:Q181"/>
    <mergeCell ref="Y181:Z181"/>
    <mergeCell ref="P184:Q184"/>
    <mergeCell ref="Y184:Z184"/>
    <mergeCell ref="P187:Q187"/>
    <mergeCell ref="Y187:Z187"/>
    <mergeCell ref="L193:N193"/>
    <mergeCell ref="U193:W193"/>
    <mergeCell ref="L170:P170"/>
    <mergeCell ref="U170:Y170"/>
    <mergeCell ref="J177:M177"/>
    <mergeCell ref="P177:Q177"/>
    <mergeCell ref="S177:V177"/>
    <mergeCell ref="Y177:Z177"/>
    <mergeCell ref="J174:M174"/>
    <mergeCell ref="P174:Q174"/>
    <mergeCell ref="S174:V174"/>
    <mergeCell ref="Y174:Z174"/>
    <mergeCell ref="L172:M172"/>
    <mergeCell ref="U172:V172"/>
    <mergeCell ref="P156:Q156"/>
    <mergeCell ref="Y156:Z156"/>
    <mergeCell ref="P159:Q159"/>
    <mergeCell ref="Y159:Z159"/>
    <mergeCell ref="P162:Q162"/>
    <mergeCell ref="Y162:Z162"/>
    <mergeCell ref="L168:N168"/>
    <mergeCell ref="U168:W168"/>
    <mergeCell ref="L145:P145"/>
    <mergeCell ref="U145:Y145"/>
    <mergeCell ref="J152:M152"/>
    <mergeCell ref="P152:Q152"/>
    <mergeCell ref="S152:V152"/>
    <mergeCell ref="Y152:Z152"/>
    <mergeCell ref="J149:M149"/>
    <mergeCell ref="P149:Q149"/>
    <mergeCell ref="S149:V149"/>
    <mergeCell ref="Y149:Z149"/>
    <mergeCell ref="L147:M147"/>
    <mergeCell ref="U147:V147"/>
    <mergeCell ref="P131:Q131"/>
    <mergeCell ref="Y131:Z131"/>
    <mergeCell ref="P134:Q134"/>
    <mergeCell ref="Y134:Z134"/>
    <mergeCell ref="P137:Q137"/>
    <mergeCell ref="Y137:Z137"/>
    <mergeCell ref="L143:N143"/>
    <mergeCell ref="U143:W143"/>
    <mergeCell ref="L120:P120"/>
    <mergeCell ref="U120:Y120"/>
    <mergeCell ref="J127:M127"/>
    <mergeCell ref="P127:Q127"/>
    <mergeCell ref="S127:V127"/>
    <mergeCell ref="Y127:Z127"/>
    <mergeCell ref="J124:M124"/>
    <mergeCell ref="P124:Q124"/>
    <mergeCell ref="S124:V124"/>
    <mergeCell ref="Y124:Z124"/>
    <mergeCell ref="L122:M122"/>
    <mergeCell ref="U122:V122"/>
    <mergeCell ref="P106:Q106"/>
    <mergeCell ref="Y106:Z106"/>
    <mergeCell ref="P109:Q109"/>
    <mergeCell ref="Y109:Z109"/>
    <mergeCell ref="P112:Q112"/>
    <mergeCell ref="Y112:Z112"/>
    <mergeCell ref="L118:N118"/>
    <mergeCell ref="U118:W118"/>
    <mergeCell ref="J99:M99"/>
    <mergeCell ref="P99:Q99"/>
    <mergeCell ref="S99:V99"/>
    <mergeCell ref="Y99:Z99"/>
    <mergeCell ref="J102:M102"/>
    <mergeCell ref="P102:Q102"/>
    <mergeCell ref="S102:V102"/>
    <mergeCell ref="Y102:Z102"/>
    <mergeCell ref="L97:M97"/>
    <mergeCell ref="U97:V97"/>
    <mergeCell ref="P87:Q87"/>
    <mergeCell ref="Y87:Z87"/>
    <mergeCell ref="L93:N93"/>
    <mergeCell ref="U93:W93"/>
    <mergeCell ref="L95:P95"/>
    <mergeCell ref="U95:Y95"/>
    <mergeCell ref="D3:E3"/>
    <mergeCell ref="D1:E1"/>
    <mergeCell ref="D2:E2"/>
    <mergeCell ref="P81:Q81"/>
    <mergeCell ref="J74:M74"/>
    <mergeCell ref="P74:Q74"/>
    <mergeCell ref="P56:Q56"/>
    <mergeCell ref="J49:M49"/>
    <mergeCell ref="P49:Q49"/>
    <mergeCell ref="L43:N43"/>
    <mergeCell ref="Y81:Z81"/>
    <mergeCell ref="P84:Q84"/>
    <mergeCell ref="Y84:Z84"/>
    <mergeCell ref="J77:M77"/>
    <mergeCell ref="P77:Q77"/>
    <mergeCell ref="S77:V77"/>
    <mergeCell ref="Y77:Z77"/>
    <mergeCell ref="S74:V74"/>
    <mergeCell ref="Y74:Z74"/>
    <mergeCell ref="Y56:Z56"/>
    <mergeCell ref="L68:N68"/>
    <mergeCell ref="U68:W68"/>
    <mergeCell ref="L70:P70"/>
    <mergeCell ref="U70:Y70"/>
    <mergeCell ref="L72:M72"/>
    <mergeCell ref="U72:V72"/>
    <mergeCell ref="P59:Q59"/>
    <mergeCell ref="P62:Q62"/>
    <mergeCell ref="Y62:Z62"/>
    <mergeCell ref="S49:V49"/>
    <mergeCell ref="Y49:Z49"/>
    <mergeCell ref="J52:M52"/>
    <mergeCell ref="P52:Q52"/>
    <mergeCell ref="S52:V52"/>
    <mergeCell ref="Y52:Z52"/>
    <mergeCell ref="U43:W43"/>
    <mergeCell ref="L45:P45"/>
    <mergeCell ref="U45:Y45"/>
    <mergeCell ref="L47:M47"/>
    <mergeCell ref="U47:V47"/>
    <mergeCell ref="Y59:Z59"/>
  </mergeCells>
  <printOptions/>
  <pageMargins left="0.4" right="0.1968503937007874" top="0.3937007874015748" bottom="0.1968503937007874" header="0.39" footer="0.25"/>
  <pageSetup horizontalDpi="600" verticalDpi="600" orientation="portrait" paperSize="9" scale="74"/>
  <rowBreaks count="4" manualBreakCount="4">
    <brk id="40" max="255" man="1"/>
    <brk id="90" max="26" man="1"/>
    <brk id="140" max="26" man="1"/>
    <brk id="190" max="26" man="1"/>
  </rowBreaks>
  <colBreaks count="1" manualBreakCount="1">
    <brk id="8" max="239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Q100"/>
  <sheetViews>
    <sheetView showGridLines="0" zoomScale="70" zoomScaleNormal="70" zoomScalePageLayoutView="0" workbookViewId="0" topLeftCell="A1">
      <selection activeCell="A9" sqref="A9:D9"/>
    </sheetView>
  </sheetViews>
  <sheetFormatPr defaultColWidth="9.140625" defaultRowHeight="19.5" customHeight="1"/>
  <cols>
    <col min="1" max="1" width="7.7109375" style="3" customWidth="1"/>
    <col min="2" max="2" width="4.8515625" style="3" customWidth="1"/>
    <col min="3" max="3" width="4.00390625" style="3" customWidth="1"/>
    <col min="4" max="4" width="6.00390625" style="3" customWidth="1"/>
    <col min="5" max="5" width="8.421875" style="3" customWidth="1"/>
    <col min="6" max="6" width="3.28125" style="3" customWidth="1"/>
    <col min="7" max="7" width="10.140625" style="3" customWidth="1"/>
    <col min="8" max="8" width="12.421875" style="3" customWidth="1"/>
    <col min="9" max="9" width="7.00390625" style="3" customWidth="1"/>
    <col min="10" max="10" width="7.7109375" style="3" customWidth="1"/>
    <col min="11" max="11" width="4.8515625" style="3" customWidth="1"/>
    <col min="12" max="12" width="4.00390625" style="3" customWidth="1"/>
    <col min="13" max="13" width="6.00390625" style="3" customWidth="1"/>
    <col min="14" max="14" width="8.421875" style="3" customWidth="1"/>
    <col min="15" max="15" width="3.28125" style="3" customWidth="1"/>
    <col min="16" max="16" width="10.140625" style="3" customWidth="1"/>
    <col min="17" max="17" width="12.421875" style="3" customWidth="1"/>
    <col min="18" max="18" width="7.00390625" style="3" customWidth="1"/>
    <col min="19" max="16384" width="9.140625" style="3" customWidth="1"/>
  </cols>
  <sheetData>
    <row r="1" spans="1:17" ht="21" customHeight="1">
      <c r="A1" s="1" t="s">
        <v>293</v>
      </c>
      <c r="B1" s="48"/>
      <c r="C1" s="48"/>
      <c r="D1" s="48"/>
      <c r="E1" s="48"/>
      <c r="F1" s="48"/>
      <c r="G1" s="48"/>
      <c r="H1" s="48"/>
      <c r="I1" s="48"/>
      <c r="J1" s="1" t="s">
        <v>293</v>
      </c>
      <c r="K1" s="48"/>
      <c r="L1" s="48"/>
      <c r="M1" s="48"/>
      <c r="N1" s="48"/>
      <c r="O1" s="48"/>
      <c r="P1" s="48"/>
      <c r="Q1" s="48"/>
    </row>
    <row r="2" spans="1:17" ht="21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21" customHeight="1">
      <c r="A3" s="48" t="s">
        <v>294</v>
      </c>
      <c r="B3" s="48"/>
      <c r="C3" s="541"/>
      <c r="D3" s="543"/>
      <c r="E3" s="543"/>
      <c r="F3" s="48"/>
      <c r="G3" s="48"/>
      <c r="H3" s="48"/>
      <c r="I3" s="48"/>
      <c r="J3" s="48" t="s">
        <v>294</v>
      </c>
      <c r="K3" s="48"/>
      <c r="L3" s="541"/>
      <c r="M3" s="543"/>
      <c r="N3" s="543"/>
      <c r="O3" s="48"/>
      <c r="P3" s="48"/>
      <c r="Q3" s="48"/>
    </row>
    <row r="4" spans="1:17" ht="21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21" customHeight="1">
      <c r="A5" s="48" t="s">
        <v>295</v>
      </c>
      <c r="B5" s="48"/>
      <c r="C5" s="538" t="str">
        <f>T(Nimet!C1)</f>
        <v>PT 75 Kansalliset</v>
      </c>
      <c r="D5" s="538"/>
      <c r="E5" s="538"/>
      <c r="F5" s="538"/>
      <c r="G5" s="538"/>
      <c r="H5" s="48"/>
      <c r="I5" s="48"/>
      <c r="J5" s="48" t="s">
        <v>295</v>
      </c>
      <c r="K5" s="48"/>
      <c r="L5" s="538" t="str">
        <f>T(Nimet!C1)</f>
        <v>PT 75 Kansalliset</v>
      </c>
      <c r="M5" s="538"/>
      <c r="N5" s="538"/>
      <c r="O5" s="538"/>
      <c r="P5" s="538"/>
      <c r="Q5" s="48"/>
    </row>
    <row r="6" spans="1:17" ht="21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1" customHeight="1">
      <c r="A7" s="48" t="s">
        <v>487</v>
      </c>
      <c r="B7" s="48"/>
      <c r="C7" s="538" t="e">
        <f>#N/A</f>
        <v>#REF!</v>
      </c>
      <c r="D7" s="538"/>
      <c r="E7" s="49" t="s">
        <v>488</v>
      </c>
      <c r="F7" s="48"/>
      <c r="G7" s="538" t="e">
        <f>#N/A</f>
        <v>#REF!</v>
      </c>
      <c r="H7" s="538"/>
      <c r="I7" s="48"/>
      <c r="J7" s="48" t="s">
        <v>487</v>
      </c>
      <c r="K7" s="48"/>
      <c r="L7" s="538" t="e">
        <f>#N/A</f>
        <v>#REF!</v>
      </c>
      <c r="M7" s="538"/>
      <c r="N7" s="49" t="s">
        <v>488</v>
      </c>
      <c r="O7" s="48"/>
      <c r="P7" s="538" t="e">
        <f>#N/A</f>
        <v>#REF!</v>
      </c>
      <c r="Q7" s="538"/>
    </row>
    <row r="8" spans="1:17" ht="21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21" customHeight="1">
      <c r="A9" s="538" t="e">
        <f>#N/A</f>
        <v>#REF!</v>
      </c>
      <c r="B9" s="538"/>
      <c r="C9" s="538"/>
      <c r="D9" s="538"/>
      <c r="E9" s="52" t="s">
        <v>489</v>
      </c>
      <c r="F9" s="53"/>
      <c r="G9" s="538" t="e">
        <f>#N/A</f>
        <v>#REF!</v>
      </c>
      <c r="H9" s="538"/>
      <c r="I9" s="48"/>
      <c r="J9" s="538" t="e">
        <f>#N/A</f>
        <v>#REF!</v>
      </c>
      <c r="K9" s="538"/>
      <c r="L9" s="538"/>
      <c r="M9" s="538"/>
      <c r="N9" s="52" t="s">
        <v>489</v>
      </c>
      <c r="O9" s="53"/>
      <c r="P9" s="538" t="e">
        <f>#N/A</f>
        <v>#REF!</v>
      </c>
      <c r="Q9" s="538"/>
    </row>
    <row r="10" spans="1:17" ht="21" customHeight="1">
      <c r="A10" s="48" t="s">
        <v>170</v>
      </c>
      <c r="B10" s="48"/>
      <c r="C10" s="48"/>
      <c r="D10" s="48"/>
      <c r="E10" s="48"/>
      <c r="F10" s="48"/>
      <c r="G10" s="48" t="s">
        <v>170</v>
      </c>
      <c r="H10" s="48"/>
      <c r="I10" s="48"/>
      <c r="J10" s="48" t="s">
        <v>170</v>
      </c>
      <c r="K10" s="48"/>
      <c r="L10" s="48"/>
      <c r="M10" s="48"/>
      <c r="N10" s="48"/>
      <c r="O10" s="48"/>
      <c r="P10" s="48" t="s">
        <v>170</v>
      </c>
      <c r="Q10" s="48"/>
    </row>
    <row r="11" spans="1:17" ht="21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21" customHeight="1">
      <c r="A12" s="538" t="e">
        <f>#N/A</f>
        <v>#REF!</v>
      </c>
      <c r="B12" s="538"/>
      <c r="C12" s="538"/>
      <c r="D12" s="538"/>
      <c r="E12" s="48"/>
      <c r="F12" s="48"/>
      <c r="G12" s="538" t="e">
        <f>#N/A</f>
        <v>#REF!</v>
      </c>
      <c r="H12" s="538"/>
      <c r="I12" s="48"/>
      <c r="J12" s="538" t="e">
        <f>#N/A</f>
        <v>#REF!</v>
      </c>
      <c r="K12" s="538"/>
      <c r="L12" s="538"/>
      <c r="M12" s="538"/>
      <c r="N12" s="48"/>
      <c r="O12" s="48"/>
      <c r="P12" s="538" t="e">
        <f>#N/A</f>
        <v>#REF!</v>
      </c>
      <c r="Q12" s="538"/>
    </row>
    <row r="13" spans="1:17" ht="21" customHeight="1">
      <c r="A13" s="48" t="s">
        <v>171</v>
      </c>
      <c r="B13" s="48"/>
      <c r="C13" s="48"/>
      <c r="D13" s="48"/>
      <c r="E13" s="48"/>
      <c r="F13" s="48"/>
      <c r="G13" s="48" t="s">
        <v>171</v>
      </c>
      <c r="H13" s="48"/>
      <c r="I13" s="48"/>
      <c r="J13" s="48" t="s">
        <v>171</v>
      </c>
      <c r="K13" s="48"/>
      <c r="L13" s="48"/>
      <c r="M13" s="48"/>
      <c r="N13" s="48"/>
      <c r="O13" s="48"/>
      <c r="P13" s="48" t="s">
        <v>171</v>
      </c>
      <c r="Q13" s="48"/>
    </row>
    <row r="14" spans="1:17" ht="21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21" customHeight="1">
      <c r="A15" s="48" t="s">
        <v>490</v>
      </c>
      <c r="B15" s="50"/>
      <c r="C15" s="53" t="s">
        <v>491</v>
      </c>
      <c r="D15" s="50"/>
      <c r="E15" s="48"/>
      <c r="F15" s="48"/>
      <c r="G15" s="48"/>
      <c r="H15" s="48"/>
      <c r="I15" s="48"/>
      <c r="J15" s="48" t="s">
        <v>490</v>
      </c>
      <c r="K15" s="50"/>
      <c r="L15" s="53" t="s">
        <v>491</v>
      </c>
      <c r="M15" s="50"/>
      <c r="N15" s="48"/>
      <c r="O15" s="48"/>
      <c r="P15" s="48"/>
      <c r="Q15" s="48"/>
    </row>
    <row r="16" spans="1:17" ht="21" customHeight="1">
      <c r="A16" s="48" t="s">
        <v>492</v>
      </c>
      <c r="B16" s="54"/>
      <c r="C16" s="53" t="s">
        <v>491</v>
      </c>
      <c r="D16" s="54"/>
      <c r="E16" s="48"/>
      <c r="F16" s="48"/>
      <c r="G16" s="538"/>
      <c r="H16" s="538"/>
      <c r="I16" s="48"/>
      <c r="J16" s="48" t="s">
        <v>492</v>
      </c>
      <c r="K16" s="54"/>
      <c r="L16" s="53" t="s">
        <v>491</v>
      </c>
      <c r="M16" s="54"/>
      <c r="N16" s="48"/>
      <c r="O16" s="48"/>
      <c r="P16" s="538"/>
      <c r="Q16" s="538"/>
    </row>
    <row r="17" spans="1:17" ht="21" customHeight="1">
      <c r="A17" s="48" t="s">
        <v>493</v>
      </c>
      <c r="B17" s="54"/>
      <c r="C17" s="53" t="s">
        <v>491</v>
      </c>
      <c r="D17" s="54"/>
      <c r="E17" s="48"/>
      <c r="F17" s="48"/>
      <c r="G17" s="48" t="s">
        <v>261</v>
      </c>
      <c r="H17" s="48"/>
      <c r="I17" s="48"/>
      <c r="J17" s="48" t="s">
        <v>493</v>
      </c>
      <c r="K17" s="54"/>
      <c r="L17" s="53" t="s">
        <v>491</v>
      </c>
      <c r="M17" s="54"/>
      <c r="N17" s="48"/>
      <c r="O17" s="48"/>
      <c r="P17" s="48" t="s">
        <v>261</v>
      </c>
      <c r="Q17" s="48"/>
    </row>
    <row r="18" spans="1:17" ht="21" customHeight="1">
      <c r="A18" s="48" t="s">
        <v>262</v>
      </c>
      <c r="B18" s="54"/>
      <c r="C18" s="53" t="s">
        <v>491</v>
      </c>
      <c r="D18" s="54"/>
      <c r="E18" s="48"/>
      <c r="F18" s="48"/>
      <c r="G18" s="48"/>
      <c r="H18" s="48"/>
      <c r="I18" s="48"/>
      <c r="J18" s="48" t="s">
        <v>262</v>
      </c>
      <c r="K18" s="54"/>
      <c r="L18" s="53" t="s">
        <v>491</v>
      </c>
      <c r="M18" s="54"/>
      <c r="N18" s="48"/>
      <c r="O18" s="48"/>
      <c r="P18" s="48"/>
      <c r="Q18" s="48"/>
    </row>
    <row r="19" spans="1:17" ht="21" customHeight="1">
      <c r="A19" s="48" t="s">
        <v>263</v>
      </c>
      <c r="B19" s="54"/>
      <c r="C19" s="53" t="s">
        <v>491</v>
      </c>
      <c r="D19" s="54"/>
      <c r="E19" s="48"/>
      <c r="F19" s="48"/>
      <c r="G19" s="538"/>
      <c r="H19" s="538"/>
      <c r="I19" s="48"/>
      <c r="J19" s="48" t="s">
        <v>263</v>
      </c>
      <c r="K19" s="54"/>
      <c r="L19" s="53" t="s">
        <v>491</v>
      </c>
      <c r="M19" s="54"/>
      <c r="N19" s="48"/>
      <c r="O19" s="48"/>
      <c r="P19" s="538"/>
      <c r="Q19" s="538"/>
    </row>
    <row r="20" spans="1:17" ht="21" customHeight="1">
      <c r="A20" s="48" t="s">
        <v>264</v>
      </c>
      <c r="B20" s="54"/>
      <c r="C20" s="53" t="s">
        <v>491</v>
      </c>
      <c r="D20" s="54"/>
      <c r="E20" s="48"/>
      <c r="F20" s="48"/>
      <c r="G20" s="48" t="s">
        <v>375</v>
      </c>
      <c r="H20" s="48"/>
      <c r="I20" s="48"/>
      <c r="J20" s="48" t="s">
        <v>264</v>
      </c>
      <c r="K20" s="54"/>
      <c r="L20" s="53" t="s">
        <v>491</v>
      </c>
      <c r="M20" s="54"/>
      <c r="N20" s="48"/>
      <c r="O20" s="48"/>
      <c r="P20" s="48" t="s">
        <v>375</v>
      </c>
      <c r="Q20" s="48"/>
    </row>
    <row r="21" spans="1:17" ht="21" customHeight="1">
      <c r="A21" s="48" t="s">
        <v>376</v>
      </c>
      <c r="B21" s="54"/>
      <c r="C21" s="53" t="s">
        <v>491</v>
      </c>
      <c r="D21" s="54"/>
      <c r="E21" s="48"/>
      <c r="F21" s="48"/>
      <c r="G21" s="48"/>
      <c r="H21" s="48"/>
      <c r="I21" s="48"/>
      <c r="J21" s="48" t="s">
        <v>376</v>
      </c>
      <c r="K21" s="54"/>
      <c r="L21" s="53" t="s">
        <v>491</v>
      </c>
      <c r="M21" s="54"/>
      <c r="N21" s="48"/>
      <c r="O21" s="48"/>
      <c r="P21" s="48"/>
      <c r="Q21" s="48"/>
    </row>
    <row r="22" spans="1:17" ht="21" customHeight="1">
      <c r="A22" s="48" t="s">
        <v>377</v>
      </c>
      <c r="B22" s="54"/>
      <c r="C22" s="53" t="s">
        <v>491</v>
      </c>
      <c r="D22" s="54"/>
      <c r="E22" s="48"/>
      <c r="F22" s="48"/>
      <c r="G22" s="538"/>
      <c r="H22" s="538"/>
      <c r="I22" s="48"/>
      <c r="J22" s="48" t="s">
        <v>377</v>
      </c>
      <c r="K22" s="54"/>
      <c r="L22" s="53" t="s">
        <v>491</v>
      </c>
      <c r="M22" s="54"/>
      <c r="N22" s="48"/>
      <c r="O22" s="48"/>
      <c r="P22" s="538"/>
      <c r="Q22" s="538"/>
    </row>
    <row r="23" spans="1:17" ht="21" customHeight="1">
      <c r="A23" s="48" t="s">
        <v>378</v>
      </c>
      <c r="B23" s="54"/>
      <c r="C23" s="53" t="s">
        <v>491</v>
      </c>
      <c r="D23" s="54"/>
      <c r="E23" s="48"/>
      <c r="F23" s="48"/>
      <c r="G23" s="48" t="s">
        <v>379</v>
      </c>
      <c r="H23" s="48"/>
      <c r="I23" s="48"/>
      <c r="J23" s="48" t="s">
        <v>378</v>
      </c>
      <c r="K23" s="54"/>
      <c r="L23" s="53" t="s">
        <v>491</v>
      </c>
      <c r="M23" s="54"/>
      <c r="N23" s="48"/>
      <c r="O23" s="48"/>
      <c r="P23" s="48" t="s">
        <v>379</v>
      </c>
      <c r="Q23" s="48"/>
    </row>
    <row r="24" spans="1:17" ht="21" customHeight="1">
      <c r="A24" s="48"/>
      <c r="B24" s="48"/>
      <c r="C24" s="53"/>
      <c r="D24" s="48"/>
      <c r="E24" s="48"/>
      <c r="F24" s="48"/>
      <c r="G24" s="48"/>
      <c r="H24" s="48"/>
      <c r="I24" s="48"/>
      <c r="J24" s="48"/>
      <c r="K24" s="48"/>
      <c r="L24" s="53"/>
      <c r="M24" s="48"/>
      <c r="N24" s="48"/>
      <c r="O24" s="48"/>
      <c r="P24" s="48"/>
      <c r="Q24" s="48"/>
    </row>
    <row r="25" spans="1:17" ht="21" customHeight="1">
      <c r="A25" s="55"/>
      <c r="B25" s="55"/>
      <c r="C25" s="55"/>
      <c r="D25" s="55"/>
      <c r="E25" s="55"/>
      <c r="F25" s="55"/>
      <c r="G25" s="55"/>
      <c r="H25" s="55"/>
      <c r="I25" s="48"/>
      <c r="J25" s="55"/>
      <c r="K25" s="55"/>
      <c r="L25" s="55"/>
      <c r="M25" s="55"/>
      <c r="N25" s="55"/>
      <c r="O25" s="55"/>
      <c r="P25" s="55"/>
      <c r="Q25" s="55"/>
    </row>
    <row r="26" spans="1:17" ht="21" customHeight="1">
      <c r="A26" s="1" t="s">
        <v>293</v>
      </c>
      <c r="B26" s="48"/>
      <c r="C26" s="48"/>
      <c r="D26" s="48"/>
      <c r="E26" s="48"/>
      <c r="F26" s="48"/>
      <c r="G26" s="48"/>
      <c r="H26" s="48"/>
      <c r="I26" s="48"/>
      <c r="J26" s="1" t="s">
        <v>293</v>
      </c>
      <c r="K26" s="48"/>
      <c r="L26" s="48"/>
      <c r="M26" s="48"/>
      <c r="N26" s="48"/>
      <c r="O26" s="48"/>
      <c r="P26" s="48"/>
      <c r="Q26" s="48"/>
    </row>
    <row r="27" spans="1:17" ht="21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17" ht="21" customHeight="1">
      <c r="A28" s="48" t="s">
        <v>294</v>
      </c>
      <c r="B28" s="48"/>
      <c r="C28" s="541"/>
      <c r="D28" s="543"/>
      <c r="E28" s="543"/>
      <c r="F28" s="48"/>
      <c r="G28" s="48"/>
      <c r="H28" s="48"/>
      <c r="I28" s="48"/>
      <c r="J28" s="48" t="s">
        <v>294</v>
      </c>
      <c r="K28" s="48"/>
      <c r="L28" s="541"/>
      <c r="M28" s="543"/>
      <c r="N28" s="543"/>
      <c r="O28" s="48"/>
      <c r="P28" s="48"/>
      <c r="Q28" s="48"/>
    </row>
    <row r="29" spans="1:17" ht="21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ht="21" customHeight="1">
      <c r="A30" s="48" t="s">
        <v>295</v>
      </c>
      <c r="B30" s="48"/>
      <c r="C30" s="538" t="str">
        <f>T(Nimet!C1)</f>
        <v>PT 75 Kansalliset</v>
      </c>
      <c r="D30" s="538"/>
      <c r="E30" s="538"/>
      <c r="F30" s="538"/>
      <c r="G30" s="538"/>
      <c r="H30" s="48"/>
      <c r="I30" s="48"/>
      <c r="J30" s="48" t="s">
        <v>295</v>
      </c>
      <c r="K30" s="48"/>
      <c r="L30" s="538" t="str">
        <f>T(Nimet!C1)</f>
        <v>PT 75 Kansalliset</v>
      </c>
      <c r="M30" s="538"/>
      <c r="N30" s="538"/>
      <c r="O30" s="538"/>
      <c r="P30" s="538"/>
      <c r="Q30" s="48"/>
    </row>
    <row r="31" spans="1:17" ht="21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 ht="21" customHeight="1">
      <c r="A32" s="48" t="s">
        <v>487</v>
      </c>
      <c r="B32" s="48"/>
      <c r="C32" s="538" t="e">
        <f>#N/A</f>
        <v>#REF!</v>
      </c>
      <c r="D32" s="538"/>
      <c r="E32" s="49" t="s">
        <v>488</v>
      </c>
      <c r="F32" s="48"/>
      <c r="G32" s="538" t="e">
        <f>#N/A</f>
        <v>#REF!</v>
      </c>
      <c r="H32" s="538"/>
      <c r="I32" s="48"/>
      <c r="J32" s="48" t="s">
        <v>487</v>
      </c>
      <c r="K32" s="48"/>
      <c r="L32" s="538" t="e">
        <f>#N/A</f>
        <v>#REF!</v>
      </c>
      <c r="M32" s="538"/>
      <c r="N32" s="49" t="s">
        <v>488</v>
      </c>
      <c r="O32" s="48"/>
      <c r="P32" s="538" t="e">
        <f>#N/A</f>
        <v>#REF!</v>
      </c>
      <c r="Q32" s="538"/>
    </row>
    <row r="33" spans="1:17" ht="21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</row>
    <row r="34" spans="1:17" ht="21" customHeight="1">
      <c r="A34" s="538" t="e">
        <f>#N/A</f>
        <v>#REF!</v>
      </c>
      <c r="B34" s="538"/>
      <c r="C34" s="538"/>
      <c r="D34" s="538"/>
      <c r="E34" s="52" t="s">
        <v>489</v>
      </c>
      <c r="F34" s="53"/>
      <c r="G34" s="538" t="e">
        <f>#N/A</f>
        <v>#REF!</v>
      </c>
      <c r="H34" s="538"/>
      <c r="I34" s="48"/>
      <c r="J34" s="538" t="e">
        <f>#N/A</f>
        <v>#REF!</v>
      </c>
      <c r="K34" s="538"/>
      <c r="L34" s="538"/>
      <c r="M34" s="538"/>
      <c r="N34" s="52" t="s">
        <v>489</v>
      </c>
      <c r="O34" s="53"/>
      <c r="P34" s="538" t="e">
        <f>#N/A</f>
        <v>#REF!</v>
      </c>
      <c r="Q34" s="538"/>
    </row>
    <row r="35" spans="1:17" ht="21" customHeight="1">
      <c r="A35" s="48" t="s">
        <v>170</v>
      </c>
      <c r="B35" s="48"/>
      <c r="C35" s="48"/>
      <c r="D35" s="48"/>
      <c r="E35" s="48"/>
      <c r="F35" s="48"/>
      <c r="G35" s="48" t="s">
        <v>170</v>
      </c>
      <c r="H35" s="48"/>
      <c r="I35" s="48"/>
      <c r="J35" s="48" t="s">
        <v>170</v>
      </c>
      <c r="K35" s="48"/>
      <c r="L35" s="48"/>
      <c r="M35" s="48"/>
      <c r="N35" s="48"/>
      <c r="O35" s="48"/>
      <c r="P35" s="48" t="s">
        <v>170</v>
      </c>
      <c r="Q35" s="48"/>
    </row>
    <row r="36" spans="1:17" ht="2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</row>
    <row r="37" spans="1:17" ht="21" customHeight="1">
      <c r="A37" s="538" t="e">
        <f>#N/A</f>
        <v>#REF!</v>
      </c>
      <c r="B37" s="538"/>
      <c r="C37" s="538"/>
      <c r="D37" s="538"/>
      <c r="E37" s="48"/>
      <c r="F37" s="48"/>
      <c r="G37" s="538" t="e">
        <f>#N/A</f>
        <v>#REF!</v>
      </c>
      <c r="H37" s="538"/>
      <c r="I37" s="48"/>
      <c r="J37" s="538" t="e">
        <f>#N/A</f>
        <v>#REF!</v>
      </c>
      <c r="K37" s="538"/>
      <c r="L37" s="538"/>
      <c r="M37" s="538"/>
      <c r="N37" s="48"/>
      <c r="O37" s="48"/>
      <c r="P37" s="538" t="e">
        <f>#N/A</f>
        <v>#REF!</v>
      </c>
      <c r="Q37" s="538"/>
    </row>
    <row r="38" spans="1:17" ht="21" customHeight="1">
      <c r="A38" s="48" t="s">
        <v>171</v>
      </c>
      <c r="B38" s="48"/>
      <c r="C38" s="48"/>
      <c r="D38" s="48"/>
      <c r="E38" s="48"/>
      <c r="F38" s="48"/>
      <c r="G38" s="48" t="s">
        <v>171</v>
      </c>
      <c r="H38" s="48"/>
      <c r="I38" s="48"/>
      <c r="J38" s="48" t="s">
        <v>171</v>
      </c>
      <c r="K38" s="48"/>
      <c r="L38" s="48"/>
      <c r="M38" s="48"/>
      <c r="N38" s="48"/>
      <c r="O38" s="48"/>
      <c r="P38" s="48" t="s">
        <v>171</v>
      </c>
      <c r="Q38" s="48"/>
    </row>
    <row r="39" spans="1:17" ht="21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1:17" ht="21" customHeight="1">
      <c r="A40" s="48" t="s">
        <v>490</v>
      </c>
      <c r="B40" s="50"/>
      <c r="C40" s="53" t="s">
        <v>491</v>
      </c>
      <c r="D40" s="50"/>
      <c r="E40" s="48"/>
      <c r="F40" s="48"/>
      <c r="G40" s="48"/>
      <c r="H40" s="48"/>
      <c r="I40" s="48"/>
      <c r="J40" s="48" t="s">
        <v>490</v>
      </c>
      <c r="K40" s="50"/>
      <c r="L40" s="53" t="s">
        <v>491</v>
      </c>
      <c r="M40" s="50"/>
      <c r="N40" s="48"/>
      <c r="O40" s="48"/>
      <c r="P40" s="48"/>
      <c r="Q40" s="48"/>
    </row>
    <row r="41" spans="1:17" ht="21" customHeight="1">
      <c r="A41" s="48" t="s">
        <v>492</v>
      </c>
      <c r="B41" s="54"/>
      <c r="C41" s="53" t="s">
        <v>491</v>
      </c>
      <c r="D41" s="54"/>
      <c r="E41" s="48"/>
      <c r="F41" s="48"/>
      <c r="G41" s="538"/>
      <c r="H41" s="538"/>
      <c r="I41" s="48"/>
      <c r="J41" s="48" t="s">
        <v>492</v>
      </c>
      <c r="K41" s="54"/>
      <c r="L41" s="53" t="s">
        <v>491</v>
      </c>
      <c r="M41" s="54"/>
      <c r="N41" s="48"/>
      <c r="O41" s="48"/>
      <c r="P41" s="538"/>
      <c r="Q41" s="538"/>
    </row>
    <row r="42" spans="1:17" ht="21" customHeight="1">
      <c r="A42" s="48" t="s">
        <v>493</v>
      </c>
      <c r="B42" s="54"/>
      <c r="C42" s="53" t="s">
        <v>491</v>
      </c>
      <c r="D42" s="54"/>
      <c r="E42" s="48"/>
      <c r="F42" s="48"/>
      <c r="G42" s="48" t="s">
        <v>261</v>
      </c>
      <c r="H42" s="48"/>
      <c r="I42" s="48"/>
      <c r="J42" s="48" t="s">
        <v>493</v>
      </c>
      <c r="K42" s="54"/>
      <c r="L42" s="53" t="s">
        <v>491</v>
      </c>
      <c r="M42" s="54"/>
      <c r="N42" s="48"/>
      <c r="O42" s="48"/>
      <c r="P42" s="48" t="s">
        <v>261</v>
      </c>
      <c r="Q42" s="48"/>
    </row>
    <row r="43" spans="1:17" ht="21" customHeight="1">
      <c r="A43" s="48" t="s">
        <v>262</v>
      </c>
      <c r="B43" s="54"/>
      <c r="C43" s="53" t="s">
        <v>491</v>
      </c>
      <c r="D43" s="54"/>
      <c r="E43" s="48"/>
      <c r="F43" s="48"/>
      <c r="G43" s="48"/>
      <c r="H43" s="48"/>
      <c r="I43" s="48"/>
      <c r="J43" s="48" t="s">
        <v>262</v>
      </c>
      <c r="K43" s="54"/>
      <c r="L43" s="53" t="s">
        <v>491</v>
      </c>
      <c r="M43" s="54"/>
      <c r="N43" s="48"/>
      <c r="O43" s="48"/>
      <c r="P43" s="48"/>
      <c r="Q43" s="48"/>
    </row>
    <row r="44" spans="1:17" ht="21" customHeight="1">
      <c r="A44" s="48" t="s">
        <v>263</v>
      </c>
      <c r="B44" s="54"/>
      <c r="C44" s="53" t="s">
        <v>491</v>
      </c>
      <c r="D44" s="54"/>
      <c r="E44" s="48"/>
      <c r="F44" s="48"/>
      <c r="G44" s="538"/>
      <c r="H44" s="538"/>
      <c r="I44" s="48"/>
      <c r="J44" s="48" t="s">
        <v>263</v>
      </c>
      <c r="K44" s="54"/>
      <c r="L44" s="53" t="s">
        <v>491</v>
      </c>
      <c r="M44" s="54"/>
      <c r="N44" s="48"/>
      <c r="O44" s="48"/>
      <c r="P44" s="538"/>
      <c r="Q44" s="538"/>
    </row>
    <row r="45" spans="1:17" ht="21" customHeight="1">
      <c r="A45" s="48" t="s">
        <v>264</v>
      </c>
      <c r="B45" s="54"/>
      <c r="C45" s="53" t="s">
        <v>491</v>
      </c>
      <c r="D45" s="54"/>
      <c r="E45" s="48"/>
      <c r="F45" s="48"/>
      <c r="G45" s="48" t="s">
        <v>375</v>
      </c>
      <c r="H45" s="48"/>
      <c r="I45" s="48"/>
      <c r="J45" s="48" t="s">
        <v>264</v>
      </c>
      <c r="K45" s="54"/>
      <c r="L45" s="53" t="s">
        <v>491</v>
      </c>
      <c r="M45" s="54"/>
      <c r="N45" s="48"/>
      <c r="O45" s="48"/>
      <c r="P45" s="48" t="s">
        <v>375</v>
      </c>
      <c r="Q45" s="48"/>
    </row>
    <row r="46" spans="1:17" ht="21" customHeight="1">
      <c r="A46" s="48" t="s">
        <v>376</v>
      </c>
      <c r="B46" s="54"/>
      <c r="C46" s="53" t="s">
        <v>491</v>
      </c>
      <c r="D46" s="54"/>
      <c r="E46" s="48"/>
      <c r="F46" s="48"/>
      <c r="G46" s="48"/>
      <c r="H46" s="48"/>
      <c r="I46" s="48"/>
      <c r="J46" s="48" t="s">
        <v>376</v>
      </c>
      <c r="K46" s="54"/>
      <c r="L46" s="53" t="s">
        <v>491</v>
      </c>
      <c r="M46" s="54"/>
      <c r="N46" s="48"/>
      <c r="O46" s="48"/>
      <c r="P46" s="48"/>
      <c r="Q46" s="48"/>
    </row>
    <row r="47" spans="1:17" ht="21" customHeight="1">
      <c r="A47" s="48" t="s">
        <v>377</v>
      </c>
      <c r="B47" s="54"/>
      <c r="C47" s="53" t="s">
        <v>491</v>
      </c>
      <c r="D47" s="54"/>
      <c r="E47" s="48"/>
      <c r="F47" s="48"/>
      <c r="G47" s="538"/>
      <c r="H47" s="538"/>
      <c r="I47" s="48"/>
      <c r="J47" s="48" t="s">
        <v>377</v>
      </c>
      <c r="K47" s="54"/>
      <c r="L47" s="53" t="s">
        <v>491</v>
      </c>
      <c r="M47" s="54"/>
      <c r="N47" s="48"/>
      <c r="O47" s="48"/>
      <c r="P47" s="538"/>
      <c r="Q47" s="538"/>
    </row>
    <row r="48" spans="1:17" ht="21" customHeight="1">
      <c r="A48" s="48" t="s">
        <v>378</v>
      </c>
      <c r="B48" s="54"/>
      <c r="C48" s="53" t="s">
        <v>491</v>
      </c>
      <c r="D48" s="54"/>
      <c r="E48" s="48"/>
      <c r="F48" s="48"/>
      <c r="G48" s="48" t="s">
        <v>379</v>
      </c>
      <c r="H48" s="48"/>
      <c r="I48" s="48"/>
      <c r="J48" s="48" t="s">
        <v>378</v>
      </c>
      <c r="K48" s="54"/>
      <c r="L48" s="53" t="s">
        <v>491</v>
      </c>
      <c r="M48" s="54"/>
      <c r="N48" s="48"/>
      <c r="O48" s="48"/>
      <c r="P48" s="48" t="s">
        <v>379</v>
      </c>
      <c r="Q48" s="48"/>
    </row>
    <row r="49" spans="1:17" ht="21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17" ht="21" customHeight="1">
      <c r="A50" s="55"/>
      <c r="B50" s="55"/>
      <c r="C50" s="55"/>
      <c r="D50" s="55"/>
      <c r="E50" s="55"/>
      <c r="F50" s="55"/>
      <c r="G50" s="55"/>
      <c r="H50" s="55"/>
      <c r="I50" s="48"/>
      <c r="J50" s="55"/>
      <c r="K50" s="55"/>
      <c r="L50" s="55"/>
      <c r="M50" s="55"/>
      <c r="N50" s="55"/>
      <c r="O50" s="55"/>
      <c r="P50" s="55"/>
      <c r="Q50" s="55"/>
    </row>
    <row r="51" spans="1:17" ht="21" customHeight="1">
      <c r="A51" s="1" t="s">
        <v>293</v>
      </c>
      <c r="B51" s="48"/>
      <c r="C51" s="48"/>
      <c r="D51" s="48"/>
      <c r="E51" s="48"/>
      <c r="F51" s="48"/>
      <c r="G51" s="48"/>
      <c r="H51" s="48"/>
      <c r="I51" s="48"/>
      <c r="J51" s="1" t="s">
        <v>293</v>
      </c>
      <c r="K51" s="48"/>
      <c r="L51" s="48"/>
      <c r="M51" s="48"/>
      <c r="N51" s="48"/>
      <c r="O51" s="48"/>
      <c r="P51" s="48"/>
      <c r="Q51" s="48"/>
    </row>
    <row r="52" spans="1:17" ht="21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</row>
    <row r="53" spans="1:17" ht="21" customHeight="1">
      <c r="A53" s="48" t="s">
        <v>294</v>
      </c>
      <c r="B53" s="48"/>
      <c r="C53" s="541"/>
      <c r="D53" s="543"/>
      <c r="E53" s="543"/>
      <c r="F53" s="48"/>
      <c r="G53" s="48"/>
      <c r="H53" s="48"/>
      <c r="I53" s="48"/>
      <c r="J53" s="48" t="s">
        <v>294</v>
      </c>
      <c r="K53" s="48"/>
      <c r="L53" s="541"/>
      <c r="M53" s="543"/>
      <c r="N53" s="543"/>
      <c r="O53" s="48"/>
      <c r="P53" s="48"/>
      <c r="Q53" s="48"/>
    </row>
    <row r="54" spans="1:17" ht="21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21" customHeight="1">
      <c r="A55" s="48" t="s">
        <v>295</v>
      </c>
      <c r="B55" s="48"/>
      <c r="C55" s="538" t="str">
        <f>T(Nimet!C1)</f>
        <v>PT 75 Kansalliset</v>
      </c>
      <c r="D55" s="538"/>
      <c r="E55" s="538"/>
      <c r="F55" s="538"/>
      <c r="G55" s="538"/>
      <c r="H55" s="48"/>
      <c r="I55" s="48"/>
      <c r="J55" s="48" t="s">
        <v>295</v>
      </c>
      <c r="K55" s="48"/>
      <c r="L55" s="538" t="str">
        <f>T(Nimet!C1)</f>
        <v>PT 75 Kansalliset</v>
      </c>
      <c r="M55" s="538"/>
      <c r="N55" s="538"/>
      <c r="O55" s="538"/>
      <c r="P55" s="538"/>
      <c r="Q55" s="48"/>
    </row>
    <row r="56" spans="1:17" ht="21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</row>
    <row r="57" spans="1:17" ht="21" customHeight="1">
      <c r="A57" s="48" t="s">
        <v>487</v>
      </c>
      <c r="B57" s="48"/>
      <c r="C57" s="538" t="e">
        <f>#N/A</f>
        <v>#REF!</v>
      </c>
      <c r="D57" s="538"/>
      <c r="E57" s="49" t="s">
        <v>488</v>
      </c>
      <c r="F57" s="48"/>
      <c r="G57" s="538" t="e">
        <f>#N/A</f>
        <v>#REF!</v>
      </c>
      <c r="H57" s="538"/>
      <c r="I57" s="48"/>
      <c r="J57" s="48" t="s">
        <v>487</v>
      </c>
      <c r="K57" s="48"/>
      <c r="L57" s="538" t="e">
        <f>#N/A</f>
        <v>#REF!</v>
      </c>
      <c r="M57" s="538"/>
      <c r="N57" s="49" t="s">
        <v>488</v>
      </c>
      <c r="O57" s="48"/>
      <c r="P57" s="538" t="e">
        <f>#N/A</f>
        <v>#REF!</v>
      </c>
      <c r="Q57" s="538"/>
    </row>
    <row r="58" spans="1:17" ht="21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</row>
    <row r="59" spans="1:17" ht="21" customHeight="1">
      <c r="A59" s="538" t="e">
        <f>#N/A</f>
        <v>#REF!</v>
      </c>
      <c r="B59" s="538"/>
      <c r="C59" s="538"/>
      <c r="D59" s="538"/>
      <c r="E59" s="52" t="s">
        <v>489</v>
      </c>
      <c r="F59" s="53"/>
      <c r="G59" s="538" t="e">
        <f>#N/A</f>
        <v>#REF!</v>
      </c>
      <c r="H59" s="538"/>
      <c r="I59" s="48"/>
      <c r="J59" s="538" t="e">
        <f>#N/A</f>
        <v>#REF!</v>
      </c>
      <c r="K59" s="538"/>
      <c r="L59" s="538"/>
      <c r="M59" s="538"/>
      <c r="N59" s="52" t="s">
        <v>489</v>
      </c>
      <c r="O59" s="53"/>
      <c r="P59" s="538" t="e">
        <f>#N/A</f>
        <v>#REF!</v>
      </c>
      <c r="Q59" s="538"/>
    </row>
    <row r="60" spans="1:17" ht="21" customHeight="1">
      <c r="A60" s="48" t="s">
        <v>170</v>
      </c>
      <c r="B60" s="48"/>
      <c r="C60" s="48"/>
      <c r="D60" s="48"/>
      <c r="E60" s="48"/>
      <c r="F60" s="48"/>
      <c r="G60" s="48" t="s">
        <v>170</v>
      </c>
      <c r="H60" s="48"/>
      <c r="I60" s="48"/>
      <c r="J60" s="48" t="s">
        <v>170</v>
      </c>
      <c r="K60" s="48"/>
      <c r="L60" s="48"/>
      <c r="M60" s="48"/>
      <c r="N60" s="48"/>
      <c r="O60" s="48"/>
      <c r="P60" s="48" t="s">
        <v>170</v>
      </c>
      <c r="Q60" s="48"/>
    </row>
    <row r="61" spans="1:17" ht="21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</row>
    <row r="62" spans="1:17" ht="21" customHeight="1">
      <c r="A62" s="538" t="e">
        <f>#N/A</f>
        <v>#REF!</v>
      </c>
      <c r="B62" s="538"/>
      <c r="C62" s="538"/>
      <c r="D62" s="538"/>
      <c r="E62" s="48"/>
      <c r="F62" s="48"/>
      <c r="G62" s="538" t="e">
        <f>#N/A</f>
        <v>#REF!</v>
      </c>
      <c r="H62" s="538"/>
      <c r="I62" s="48"/>
      <c r="J62" s="538" t="e">
        <f>#N/A</f>
        <v>#REF!</v>
      </c>
      <c r="K62" s="538"/>
      <c r="L62" s="538"/>
      <c r="M62" s="538"/>
      <c r="N62" s="48"/>
      <c r="O62" s="48"/>
      <c r="P62" s="538" t="e">
        <f>#N/A</f>
        <v>#REF!</v>
      </c>
      <c r="Q62" s="538"/>
    </row>
    <row r="63" spans="1:17" ht="21" customHeight="1">
      <c r="A63" s="48" t="s">
        <v>171</v>
      </c>
      <c r="B63" s="48"/>
      <c r="C63" s="48"/>
      <c r="D63" s="48"/>
      <c r="E63" s="48"/>
      <c r="F63" s="48"/>
      <c r="G63" s="48" t="s">
        <v>171</v>
      </c>
      <c r="H63" s="48"/>
      <c r="I63" s="48"/>
      <c r="J63" s="48" t="s">
        <v>171</v>
      </c>
      <c r="K63" s="48"/>
      <c r="L63" s="48"/>
      <c r="M63" s="48"/>
      <c r="N63" s="48"/>
      <c r="O63" s="48"/>
      <c r="P63" s="48" t="s">
        <v>171</v>
      </c>
      <c r="Q63" s="48"/>
    </row>
    <row r="64" spans="1:17" ht="21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</row>
    <row r="65" spans="1:17" ht="21" customHeight="1">
      <c r="A65" s="48" t="s">
        <v>490</v>
      </c>
      <c r="B65" s="50"/>
      <c r="C65" s="53" t="s">
        <v>491</v>
      </c>
      <c r="D65" s="50"/>
      <c r="E65" s="48"/>
      <c r="F65" s="48"/>
      <c r="G65" s="48"/>
      <c r="H65" s="48"/>
      <c r="I65" s="48"/>
      <c r="J65" s="48" t="s">
        <v>490</v>
      </c>
      <c r="K65" s="50"/>
      <c r="L65" s="53" t="s">
        <v>491</v>
      </c>
      <c r="M65" s="50"/>
      <c r="N65" s="48"/>
      <c r="O65" s="48"/>
      <c r="P65" s="48"/>
      <c r="Q65" s="48"/>
    </row>
    <row r="66" spans="1:17" ht="21" customHeight="1">
      <c r="A66" s="48" t="s">
        <v>492</v>
      </c>
      <c r="B66" s="54"/>
      <c r="C66" s="53" t="s">
        <v>491</v>
      </c>
      <c r="D66" s="54"/>
      <c r="E66" s="48"/>
      <c r="F66" s="48"/>
      <c r="G66" s="538"/>
      <c r="H66" s="538"/>
      <c r="I66" s="48"/>
      <c r="J66" s="48" t="s">
        <v>492</v>
      </c>
      <c r="K66" s="54"/>
      <c r="L66" s="53" t="s">
        <v>491</v>
      </c>
      <c r="M66" s="54"/>
      <c r="N66" s="48"/>
      <c r="O66" s="48"/>
      <c r="P66" s="538"/>
      <c r="Q66" s="538"/>
    </row>
    <row r="67" spans="1:17" ht="21" customHeight="1">
      <c r="A67" s="48" t="s">
        <v>493</v>
      </c>
      <c r="B67" s="54"/>
      <c r="C67" s="53" t="s">
        <v>491</v>
      </c>
      <c r="D67" s="54"/>
      <c r="E67" s="48"/>
      <c r="F67" s="48"/>
      <c r="G67" s="48" t="s">
        <v>261</v>
      </c>
      <c r="H67" s="48"/>
      <c r="I67" s="48"/>
      <c r="J67" s="48" t="s">
        <v>493</v>
      </c>
      <c r="K67" s="54"/>
      <c r="L67" s="53" t="s">
        <v>491</v>
      </c>
      <c r="M67" s="54"/>
      <c r="N67" s="48"/>
      <c r="O67" s="48"/>
      <c r="P67" s="48" t="s">
        <v>261</v>
      </c>
      <c r="Q67" s="48"/>
    </row>
    <row r="68" spans="1:17" ht="21" customHeight="1">
      <c r="A68" s="48" t="s">
        <v>262</v>
      </c>
      <c r="B68" s="54"/>
      <c r="C68" s="53" t="s">
        <v>491</v>
      </c>
      <c r="D68" s="54"/>
      <c r="E68" s="48"/>
      <c r="F68" s="48"/>
      <c r="G68" s="48"/>
      <c r="H68" s="48"/>
      <c r="I68" s="48"/>
      <c r="J68" s="48" t="s">
        <v>262</v>
      </c>
      <c r="K68" s="54"/>
      <c r="L68" s="53" t="s">
        <v>491</v>
      </c>
      <c r="M68" s="54"/>
      <c r="N68" s="48"/>
      <c r="O68" s="48"/>
      <c r="P68" s="48"/>
      <c r="Q68" s="48"/>
    </row>
    <row r="69" spans="1:17" ht="21" customHeight="1">
      <c r="A69" s="48" t="s">
        <v>263</v>
      </c>
      <c r="B69" s="54"/>
      <c r="C69" s="53" t="s">
        <v>491</v>
      </c>
      <c r="D69" s="54"/>
      <c r="E69" s="48"/>
      <c r="F69" s="48"/>
      <c r="G69" s="538"/>
      <c r="H69" s="538"/>
      <c r="I69" s="48"/>
      <c r="J69" s="48" t="s">
        <v>263</v>
      </c>
      <c r="K69" s="54"/>
      <c r="L69" s="53" t="s">
        <v>491</v>
      </c>
      <c r="M69" s="54"/>
      <c r="N69" s="48"/>
      <c r="O69" s="48"/>
      <c r="P69" s="538"/>
      <c r="Q69" s="538"/>
    </row>
    <row r="70" spans="1:17" ht="21" customHeight="1">
      <c r="A70" s="48" t="s">
        <v>264</v>
      </c>
      <c r="B70" s="54"/>
      <c r="C70" s="53" t="s">
        <v>491</v>
      </c>
      <c r="D70" s="54"/>
      <c r="E70" s="48"/>
      <c r="F70" s="48"/>
      <c r="G70" s="48" t="s">
        <v>375</v>
      </c>
      <c r="H70" s="48"/>
      <c r="I70" s="48"/>
      <c r="J70" s="48" t="s">
        <v>264</v>
      </c>
      <c r="K70" s="54"/>
      <c r="L70" s="53" t="s">
        <v>491</v>
      </c>
      <c r="M70" s="54"/>
      <c r="N70" s="48"/>
      <c r="O70" s="48"/>
      <c r="P70" s="48" t="s">
        <v>375</v>
      </c>
      <c r="Q70" s="48"/>
    </row>
    <row r="71" spans="1:17" ht="21" customHeight="1">
      <c r="A71" s="48" t="s">
        <v>376</v>
      </c>
      <c r="B71" s="54"/>
      <c r="C71" s="53" t="s">
        <v>491</v>
      </c>
      <c r="D71" s="54"/>
      <c r="E71" s="48"/>
      <c r="F71" s="48"/>
      <c r="G71" s="48"/>
      <c r="H71" s="48"/>
      <c r="I71" s="48"/>
      <c r="J71" s="48" t="s">
        <v>376</v>
      </c>
      <c r="K71" s="54"/>
      <c r="L71" s="53" t="s">
        <v>491</v>
      </c>
      <c r="M71" s="54"/>
      <c r="N71" s="48"/>
      <c r="O71" s="48"/>
      <c r="P71" s="48"/>
      <c r="Q71" s="48"/>
    </row>
    <row r="72" spans="1:17" ht="21" customHeight="1">
      <c r="A72" s="48" t="s">
        <v>377</v>
      </c>
      <c r="B72" s="54"/>
      <c r="C72" s="53" t="s">
        <v>491</v>
      </c>
      <c r="D72" s="54"/>
      <c r="E72" s="48"/>
      <c r="F72" s="48"/>
      <c r="G72" s="538"/>
      <c r="H72" s="538"/>
      <c r="I72" s="48"/>
      <c r="J72" s="48" t="s">
        <v>377</v>
      </c>
      <c r="K72" s="54"/>
      <c r="L72" s="53" t="s">
        <v>491</v>
      </c>
      <c r="M72" s="54"/>
      <c r="N72" s="48"/>
      <c r="O72" s="48"/>
      <c r="P72" s="538"/>
      <c r="Q72" s="538"/>
    </row>
    <row r="73" spans="1:17" ht="21" customHeight="1">
      <c r="A73" s="48" t="s">
        <v>378</v>
      </c>
      <c r="B73" s="54"/>
      <c r="C73" s="53" t="s">
        <v>491</v>
      </c>
      <c r="D73" s="54"/>
      <c r="E73" s="48"/>
      <c r="F73" s="48"/>
      <c r="G73" s="48" t="s">
        <v>379</v>
      </c>
      <c r="H73" s="48"/>
      <c r="I73" s="48"/>
      <c r="J73" s="48" t="s">
        <v>378</v>
      </c>
      <c r="K73" s="54"/>
      <c r="L73" s="53" t="s">
        <v>491</v>
      </c>
      <c r="M73" s="54"/>
      <c r="N73" s="48"/>
      <c r="O73" s="48"/>
      <c r="P73" s="48" t="s">
        <v>379</v>
      </c>
      <c r="Q73" s="48"/>
    </row>
    <row r="74" spans="1:17" ht="21" customHeight="1">
      <c r="A74" s="48"/>
      <c r="B74" s="48"/>
      <c r="C74" s="53"/>
      <c r="D74" s="48"/>
      <c r="E74" s="48"/>
      <c r="F74" s="48"/>
      <c r="G74" s="48"/>
      <c r="H74" s="48"/>
      <c r="I74" s="48"/>
      <c r="J74" s="48"/>
      <c r="K74" s="48"/>
      <c r="L74" s="53"/>
      <c r="M74" s="48"/>
      <c r="N74" s="48"/>
      <c r="O74" s="48"/>
      <c r="P74" s="48"/>
      <c r="Q74" s="48"/>
    </row>
    <row r="75" spans="1:17" ht="21" customHeight="1">
      <c r="A75" s="55"/>
      <c r="B75" s="55"/>
      <c r="C75" s="55"/>
      <c r="D75" s="55"/>
      <c r="E75" s="55"/>
      <c r="F75" s="55"/>
      <c r="G75" s="55"/>
      <c r="H75" s="55"/>
      <c r="I75" s="48"/>
      <c r="J75" s="55"/>
      <c r="K75" s="55"/>
      <c r="L75" s="55"/>
      <c r="M75" s="55"/>
      <c r="N75" s="55"/>
      <c r="O75" s="55"/>
      <c r="P75" s="55"/>
      <c r="Q75" s="55"/>
    </row>
    <row r="76" spans="1:17" ht="21" customHeight="1">
      <c r="A76" s="1" t="s">
        <v>293</v>
      </c>
      <c r="B76" s="48"/>
      <c r="C76" s="48"/>
      <c r="D76" s="48"/>
      <c r="E76" s="48"/>
      <c r="F76" s="48"/>
      <c r="G76" s="48"/>
      <c r="H76" s="48"/>
      <c r="I76" s="48"/>
      <c r="J76" s="1" t="s">
        <v>293</v>
      </c>
      <c r="K76" s="48"/>
      <c r="L76" s="48"/>
      <c r="M76" s="48"/>
      <c r="N76" s="48"/>
      <c r="O76" s="48"/>
      <c r="P76" s="48"/>
      <c r="Q76" s="48"/>
    </row>
    <row r="77" spans="1:17" ht="21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</row>
    <row r="78" spans="1:17" ht="21" customHeight="1">
      <c r="A78" s="48" t="s">
        <v>294</v>
      </c>
      <c r="B78" s="48"/>
      <c r="C78" s="541"/>
      <c r="D78" s="543"/>
      <c r="E78" s="543"/>
      <c r="F78" s="48"/>
      <c r="G78" s="48"/>
      <c r="H78" s="48"/>
      <c r="I78" s="48"/>
      <c r="J78" s="48" t="s">
        <v>294</v>
      </c>
      <c r="K78" s="48"/>
      <c r="L78" s="541"/>
      <c r="M78" s="543"/>
      <c r="N78" s="543"/>
      <c r="O78" s="48"/>
      <c r="P78" s="48"/>
      <c r="Q78" s="48"/>
    </row>
    <row r="79" spans="1:17" ht="21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</row>
    <row r="80" spans="1:17" ht="21" customHeight="1">
      <c r="A80" s="48" t="s">
        <v>295</v>
      </c>
      <c r="B80" s="48"/>
      <c r="C80" s="538" t="str">
        <f>T(Nimet!C1)</f>
        <v>PT 75 Kansalliset</v>
      </c>
      <c r="D80" s="538"/>
      <c r="E80" s="538"/>
      <c r="F80" s="538"/>
      <c r="G80" s="538"/>
      <c r="H80" s="48"/>
      <c r="I80" s="48"/>
      <c r="J80" s="48" t="s">
        <v>295</v>
      </c>
      <c r="K80" s="48"/>
      <c r="L80" s="538" t="str">
        <f>T(Nimet!C1)</f>
        <v>PT 75 Kansalliset</v>
      </c>
      <c r="M80" s="538"/>
      <c r="N80" s="538"/>
      <c r="O80" s="538"/>
      <c r="P80" s="538"/>
      <c r="Q80" s="48"/>
    </row>
    <row r="81" spans="1:17" ht="21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</row>
    <row r="82" spans="1:17" ht="21" customHeight="1">
      <c r="A82" s="48" t="s">
        <v>487</v>
      </c>
      <c r="B82" s="48"/>
      <c r="C82" s="538" t="e">
        <f>#N/A</f>
        <v>#REF!</v>
      </c>
      <c r="D82" s="538"/>
      <c r="E82" s="49" t="s">
        <v>488</v>
      </c>
      <c r="F82" s="48"/>
      <c r="G82" s="538"/>
      <c r="H82" s="538"/>
      <c r="I82" s="48"/>
      <c r="J82" s="48" t="s">
        <v>487</v>
      </c>
      <c r="K82" s="48"/>
      <c r="L82" s="538" t="e">
        <f>#N/A</f>
        <v>#REF!</v>
      </c>
      <c r="M82" s="538"/>
      <c r="N82" s="49" t="s">
        <v>488</v>
      </c>
      <c r="O82" s="48"/>
      <c r="P82" s="538"/>
      <c r="Q82" s="538"/>
    </row>
    <row r="83" spans="1:17" ht="21" customHeight="1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</row>
    <row r="84" spans="1:17" ht="21" customHeight="1">
      <c r="A84" s="538" t="e">
        <f>T('16'!#REF!)</f>
        <v>#REF!</v>
      </c>
      <c r="B84" s="538"/>
      <c r="C84" s="538"/>
      <c r="D84" s="538"/>
      <c r="E84" s="52" t="s">
        <v>489</v>
      </c>
      <c r="F84" s="53"/>
      <c r="G84" s="538" t="e">
        <f>T('16'!#REF!)</f>
        <v>#REF!</v>
      </c>
      <c r="H84" s="538"/>
      <c r="I84" s="48"/>
      <c r="J84" s="538" t="e">
        <f>T('16'!#REF!)</f>
        <v>#REF!</v>
      </c>
      <c r="K84" s="538"/>
      <c r="L84" s="538"/>
      <c r="M84" s="538"/>
      <c r="N84" s="52" t="s">
        <v>489</v>
      </c>
      <c r="O84" s="53"/>
      <c r="P84" s="538" t="e">
        <f>T('16'!#REF!)</f>
        <v>#REF!</v>
      </c>
      <c r="Q84" s="538"/>
    </row>
    <row r="85" spans="1:17" ht="21" customHeight="1">
      <c r="A85" s="48" t="s">
        <v>170</v>
      </c>
      <c r="B85" s="48"/>
      <c r="C85" s="48"/>
      <c r="D85" s="48"/>
      <c r="E85" s="48"/>
      <c r="F85" s="48"/>
      <c r="G85" s="48" t="s">
        <v>170</v>
      </c>
      <c r="H85" s="48"/>
      <c r="I85" s="48"/>
      <c r="J85" s="48" t="s">
        <v>170</v>
      </c>
      <c r="K85" s="48"/>
      <c r="L85" s="48"/>
      <c r="M85" s="48"/>
      <c r="N85" s="48"/>
      <c r="O85" s="48"/>
      <c r="P85" s="48" t="s">
        <v>170</v>
      </c>
      <c r="Q85" s="48"/>
    </row>
    <row r="86" spans="1:17" ht="21" customHeight="1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</row>
    <row r="87" spans="1:17" ht="21" customHeight="1">
      <c r="A87" s="538" t="e">
        <f>T('16'!#REF!)</f>
        <v>#REF!</v>
      </c>
      <c r="B87" s="538"/>
      <c r="C87" s="538"/>
      <c r="D87" s="538"/>
      <c r="E87" s="48"/>
      <c r="F87" s="48"/>
      <c r="G87" s="538" t="e">
        <f>T('16'!#REF!)</f>
        <v>#REF!</v>
      </c>
      <c r="H87" s="538"/>
      <c r="I87" s="48"/>
      <c r="J87" s="538" t="e">
        <f>T('16'!#REF!)</f>
        <v>#REF!</v>
      </c>
      <c r="K87" s="538"/>
      <c r="L87" s="538"/>
      <c r="M87" s="538"/>
      <c r="N87" s="48"/>
      <c r="O87" s="48"/>
      <c r="P87" s="538" t="e">
        <f>T('16'!#REF!)</f>
        <v>#REF!</v>
      </c>
      <c r="Q87" s="538"/>
    </row>
    <row r="88" spans="1:17" ht="21" customHeight="1">
      <c r="A88" s="48" t="s">
        <v>171</v>
      </c>
      <c r="B88" s="48"/>
      <c r="C88" s="48"/>
      <c r="D88" s="48"/>
      <c r="E88" s="48"/>
      <c r="F88" s="48"/>
      <c r="G88" s="48" t="s">
        <v>171</v>
      </c>
      <c r="H88" s="48"/>
      <c r="I88" s="48"/>
      <c r="J88" s="48" t="s">
        <v>171</v>
      </c>
      <c r="K88" s="48"/>
      <c r="L88" s="48"/>
      <c r="M88" s="48"/>
      <c r="N88" s="48"/>
      <c r="O88" s="48"/>
      <c r="P88" s="48" t="s">
        <v>171</v>
      </c>
      <c r="Q88" s="48"/>
    </row>
    <row r="89" spans="1:17" ht="21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</row>
    <row r="90" spans="1:17" ht="21" customHeight="1">
      <c r="A90" s="48" t="s">
        <v>490</v>
      </c>
      <c r="B90" s="50"/>
      <c r="C90" s="53" t="s">
        <v>491</v>
      </c>
      <c r="D90" s="50"/>
      <c r="E90" s="48"/>
      <c r="F90" s="48"/>
      <c r="G90" s="48"/>
      <c r="H90" s="48"/>
      <c r="I90" s="48"/>
      <c r="J90" s="48" t="s">
        <v>490</v>
      </c>
      <c r="K90" s="50"/>
      <c r="L90" s="53" t="s">
        <v>491</v>
      </c>
      <c r="M90" s="50"/>
      <c r="N90" s="48"/>
      <c r="O90" s="48"/>
      <c r="P90" s="48"/>
      <c r="Q90" s="48"/>
    </row>
    <row r="91" spans="1:17" ht="21" customHeight="1">
      <c r="A91" s="48" t="s">
        <v>492</v>
      </c>
      <c r="B91" s="54"/>
      <c r="C91" s="53" t="s">
        <v>491</v>
      </c>
      <c r="D91" s="54"/>
      <c r="E91" s="48"/>
      <c r="F91" s="48"/>
      <c r="G91" s="538"/>
      <c r="H91" s="538"/>
      <c r="I91" s="48"/>
      <c r="J91" s="48" t="s">
        <v>492</v>
      </c>
      <c r="K91" s="54"/>
      <c r="L91" s="53" t="s">
        <v>491</v>
      </c>
      <c r="M91" s="54"/>
      <c r="N91" s="48"/>
      <c r="O91" s="48"/>
      <c r="P91" s="538"/>
      <c r="Q91" s="538"/>
    </row>
    <row r="92" spans="1:17" ht="21" customHeight="1">
      <c r="A92" s="48" t="s">
        <v>493</v>
      </c>
      <c r="B92" s="54"/>
      <c r="C92" s="53" t="s">
        <v>491</v>
      </c>
      <c r="D92" s="54"/>
      <c r="E92" s="48"/>
      <c r="F92" s="48"/>
      <c r="G92" s="48" t="s">
        <v>261</v>
      </c>
      <c r="H92" s="48"/>
      <c r="I92" s="48"/>
      <c r="J92" s="48" t="s">
        <v>493</v>
      </c>
      <c r="K92" s="54"/>
      <c r="L92" s="53" t="s">
        <v>491</v>
      </c>
      <c r="M92" s="54"/>
      <c r="N92" s="48"/>
      <c r="O92" s="48"/>
      <c r="P92" s="48" t="s">
        <v>261</v>
      </c>
      <c r="Q92" s="48"/>
    </row>
    <row r="93" spans="1:17" ht="21" customHeight="1">
      <c r="A93" s="48" t="s">
        <v>262</v>
      </c>
      <c r="B93" s="54"/>
      <c r="C93" s="53" t="s">
        <v>491</v>
      </c>
      <c r="D93" s="54"/>
      <c r="E93" s="48"/>
      <c r="F93" s="48"/>
      <c r="G93" s="48"/>
      <c r="H93" s="48"/>
      <c r="I93" s="48"/>
      <c r="J93" s="48" t="s">
        <v>262</v>
      </c>
      <c r="K93" s="54"/>
      <c r="L93" s="53" t="s">
        <v>491</v>
      </c>
      <c r="M93" s="54"/>
      <c r="N93" s="48"/>
      <c r="O93" s="48"/>
      <c r="P93" s="48"/>
      <c r="Q93" s="48"/>
    </row>
    <row r="94" spans="1:17" ht="21" customHeight="1">
      <c r="A94" s="48" t="s">
        <v>263</v>
      </c>
      <c r="B94" s="54"/>
      <c r="C94" s="53" t="s">
        <v>491</v>
      </c>
      <c r="D94" s="54"/>
      <c r="E94" s="48"/>
      <c r="F94" s="48"/>
      <c r="G94" s="538"/>
      <c r="H94" s="538"/>
      <c r="I94" s="48"/>
      <c r="J94" s="48" t="s">
        <v>263</v>
      </c>
      <c r="K94" s="54"/>
      <c r="L94" s="53" t="s">
        <v>491</v>
      </c>
      <c r="M94" s="54"/>
      <c r="N94" s="48"/>
      <c r="O94" s="48"/>
      <c r="P94" s="538"/>
      <c r="Q94" s="538"/>
    </row>
    <row r="95" spans="1:17" ht="21" customHeight="1">
      <c r="A95" s="48" t="s">
        <v>264</v>
      </c>
      <c r="B95" s="54"/>
      <c r="C95" s="53" t="s">
        <v>491</v>
      </c>
      <c r="D95" s="54"/>
      <c r="E95" s="48"/>
      <c r="F95" s="48"/>
      <c r="G95" s="48" t="s">
        <v>375</v>
      </c>
      <c r="H95" s="48"/>
      <c r="I95" s="48"/>
      <c r="J95" s="48" t="s">
        <v>264</v>
      </c>
      <c r="K95" s="54"/>
      <c r="L95" s="53" t="s">
        <v>491</v>
      </c>
      <c r="M95" s="54"/>
      <c r="N95" s="48"/>
      <c r="O95" s="48"/>
      <c r="P95" s="48" t="s">
        <v>375</v>
      </c>
      <c r="Q95" s="48"/>
    </row>
    <row r="96" spans="1:17" ht="21" customHeight="1">
      <c r="A96" s="48" t="s">
        <v>376</v>
      </c>
      <c r="B96" s="54"/>
      <c r="C96" s="53" t="s">
        <v>491</v>
      </c>
      <c r="D96" s="54"/>
      <c r="E96" s="48"/>
      <c r="F96" s="48"/>
      <c r="G96" s="48"/>
      <c r="H96" s="48"/>
      <c r="I96" s="48"/>
      <c r="J96" s="48" t="s">
        <v>376</v>
      </c>
      <c r="K96" s="54"/>
      <c r="L96" s="53" t="s">
        <v>491</v>
      </c>
      <c r="M96" s="54"/>
      <c r="N96" s="48"/>
      <c r="O96" s="48"/>
      <c r="P96" s="48"/>
      <c r="Q96" s="48"/>
    </row>
    <row r="97" spans="1:17" ht="21" customHeight="1">
      <c r="A97" s="48" t="s">
        <v>377</v>
      </c>
      <c r="B97" s="54"/>
      <c r="C97" s="53" t="s">
        <v>491</v>
      </c>
      <c r="D97" s="54"/>
      <c r="E97" s="48"/>
      <c r="F97" s="48"/>
      <c r="G97" s="538"/>
      <c r="H97" s="538"/>
      <c r="I97" s="48"/>
      <c r="J97" s="48" t="s">
        <v>377</v>
      </c>
      <c r="K97" s="54"/>
      <c r="L97" s="53" t="s">
        <v>491</v>
      </c>
      <c r="M97" s="54"/>
      <c r="N97" s="48"/>
      <c r="O97" s="48"/>
      <c r="P97" s="538"/>
      <c r="Q97" s="538"/>
    </row>
    <row r="98" spans="1:17" ht="21" customHeight="1">
      <c r="A98" s="48" t="s">
        <v>378</v>
      </c>
      <c r="B98" s="54"/>
      <c r="C98" s="53" t="s">
        <v>491</v>
      </c>
      <c r="D98" s="54"/>
      <c r="E98" s="48"/>
      <c r="F98" s="48"/>
      <c r="G98" s="48" t="s">
        <v>379</v>
      </c>
      <c r="H98" s="48"/>
      <c r="I98" s="48"/>
      <c r="J98" s="48" t="s">
        <v>378</v>
      </c>
      <c r="K98" s="54"/>
      <c r="L98" s="53" t="s">
        <v>491</v>
      </c>
      <c r="M98" s="54"/>
      <c r="N98" s="48"/>
      <c r="O98" s="48"/>
      <c r="P98" s="48" t="s">
        <v>379</v>
      </c>
      <c r="Q98" s="48"/>
    </row>
    <row r="99" spans="1:17" ht="21" customHeight="1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</row>
    <row r="100" spans="1:17" ht="21" customHeight="1">
      <c r="A100" s="55"/>
      <c r="B100" s="55"/>
      <c r="C100" s="55"/>
      <c r="D100" s="55"/>
      <c r="E100" s="55"/>
      <c r="F100" s="55"/>
      <c r="G100" s="55"/>
      <c r="H100" s="55"/>
      <c r="I100" s="48"/>
      <c r="J100" s="55"/>
      <c r="K100" s="55"/>
      <c r="L100" s="55"/>
      <c r="M100" s="55"/>
      <c r="N100" s="55"/>
      <c r="O100" s="55"/>
      <c r="P100" s="55"/>
      <c r="Q100" s="55"/>
    </row>
  </sheetData>
  <sheetProtection/>
  <mergeCells count="88">
    <mergeCell ref="G97:H97"/>
    <mergeCell ref="P97:Q97"/>
    <mergeCell ref="G91:H91"/>
    <mergeCell ref="P91:Q91"/>
    <mergeCell ref="G94:H94"/>
    <mergeCell ref="P94:Q94"/>
    <mergeCell ref="A84:D84"/>
    <mergeCell ref="G84:H84"/>
    <mergeCell ref="J84:M84"/>
    <mergeCell ref="P84:Q84"/>
    <mergeCell ref="A87:D87"/>
    <mergeCell ref="G87:H87"/>
    <mergeCell ref="J87:M87"/>
    <mergeCell ref="P87:Q87"/>
    <mergeCell ref="C78:E78"/>
    <mergeCell ref="L78:N78"/>
    <mergeCell ref="C80:G80"/>
    <mergeCell ref="L80:P80"/>
    <mergeCell ref="C82:D82"/>
    <mergeCell ref="L82:M82"/>
    <mergeCell ref="G82:H82"/>
    <mergeCell ref="P82:Q82"/>
    <mergeCell ref="G66:H66"/>
    <mergeCell ref="P66:Q66"/>
    <mergeCell ref="G69:H69"/>
    <mergeCell ref="P69:Q69"/>
    <mergeCell ref="G72:H72"/>
    <mergeCell ref="P72:Q72"/>
    <mergeCell ref="A59:D59"/>
    <mergeCell ref="G59:H59"/>
    <mergeCell ref="J59:M59"/>
    <mergeCell ref="P59:Q59"/>
    <mergeCell ref="A62:D62"/>
    <mergeCell ref="G62:H62"/>
    <mergeCell ref="J62:M62"/>
    <mergeCell ref="P62:Q62"/>
    <mergeCell ref="C53:E53"/>
    <mergeCell ref="L53:N53"/>
    <mergeCell ref="C55:G55"/>
    <mergeCell ref="L55:P55"/>
    <mergeCell ref="C57:D57"/>
    <mergeCell ref="L57:M57"/>
    <mergeCell ref="G57:H57"/>
    <mergeCell ref="P57:Q57"/>
    <mergeCell ref="G47:H47"/>
    <mergeCell ref="P47:Q47"/>
    <mergeCell ref="G41:H41"/>
    <mergeCell ref="P41:Q41"/>
    <mergeCell ref="G44:H44"/>
    <mergeCell ref="P44:Q44"/>
    <mergeCell ref="A37:D37"/>
    <mergeCell ref="G37:H37"/>
    <mergeCell ref="J37:M37"/>
    <mergeCell ref="P37:Q37"/>
    <mergeCell ref="C32:D32"/>
    <mergeCell ref="L32:M32"/>
    <mergeCell ref="A34:D34"/>
    <mergeCell ref="G34:H34"/>
    <mergeCell ref="J34:M34"/>
    <mergeCell ref="C28:E28"/>
    <mergeCell ref="L28:N28"/>
    <mergeCell ref="C30:G30"/>
    <mergeCell ref="L30:P30"/>
    <mergeCell ref="P34:Q34"/>
    <mergeCell ref="G32:H32"/>
    <mergeCell ref="P32:Q32"/>
    <mergeCell ref="G22:H22"/>
    <mergeCell ref="P22:Q22"/>
    <mergeCell ref="G16:H16"/>
    <mergeCell ref="P16:Q16"/>
    <mergeCell ref="G19:H19"/>
    <mergeCell ref="P19:Q19"/>
    <mergeCell ref="P9:Q9"/>
    <mergeCell ref="A12:D12"/>
    <mergeCell ref="G12:H12"/>
    <mergeCell ref="J12:M12"/>
    <mergeCell ref="P12:Q12"/>
    <mergeCell ref="A9:D9"/>
    <mergeCell ref="G9:H9"/>
    <mergeCell ref="J9:M9"/>
    <mergeCell ref="P7:Q7"/>
    <mergeCell ref="C3:E3"/>
    <mergeCell ref="L3:N3"/>
    <mergeCell ref="C5:G5"/>
    <mergeCell ref="L5:P5"/>
    <mergeCell ref="G7:H7"/>
    <mergeCell ref="C7:D7"/>
    <mergeCell ref="L7:M7"/>
  </mergeCells>
  <printOptions/>
  <pageMargins left="0.4" right="0.1968503937007874" top="0.3937007874015748" bottom="0.1968503937007874" header="0.39" footer="0.25"/>
  <pageSetup horizontalDpi="300" verticalDpi="300" orientation="portrait" paperSize="9" scale="74"/>
  <rowBreaks count="1" manualBreakCount="1">
    <brk id="50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1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O96" sqref="O96"/>
    </sheetView>
  </sheetViews>
  <sheetFormatPr defaultColWidth="11.421875" defaultRowHeight="12.75"/>
  <cols>
    <col min="1" max="1" width="3.421875" style="369" customWidth="1"/>
    <col min="2" max="2" width="17.28125" style="369" customWidth="1"/>
    <col min="3" max="3" width="8.7109375" style="369" customWidth="1"/>
    <col min="4" max="4" width="7.140625" style="369" customWidth="1"/>
    <col min="5" max="5" width="6.421875" style="369" customWidth="1"/>
    <col min="6" max="6" width="5.140625" style="369" customWidth="1"/>
    <col min="7" max="7" width="4.00390625" style="369" customWidth="1"/>
    <col min="8" max="8" width="3.7109375" style="369" customWidth="1"/>
    <col min="9" max="9" width="5.28125" style="369" customWidth="1"/>
    <col min="10" max="10" width="7.140625" style="369" customWidth="1"/>
    <col min="11" max="11" width="7.8515625" style="369" customWidth="1"/>
    <col min="12" max="12" width="4.421875" style="369" customWidth="1"/>
    <col min="13" max="17" width="6.421875" style="369" bestFit="1" customWidth="1"/>
    <col min="18" max="18" width="8.00390625" style="369" bestFit="1" customWidth="1"/>
    <col min="19" max="19" width="7.140625" style="369" bestFit="1" customWidth="1"/>
    <col min="20" max="20" width="8.7109375" style="369" customWidth="1"/>
    <col min="21" max="16384" width="10.8515625" style="369" customWidth="1"/>
  </cols>
  <sheetData>
    <row r="1" spans="2:17" ht="15">
      <c r="B1" s="370" t="s">
        <v>563</v>
      </c>
      <c r="Q1" s="371">
        <v>17</v>
      </c>
    </row>
    <row r="2" spans="2:17" ht="15">
      <c r="B2" s="370"/>
      <c r="D2" s="392" t="s">
        <v>290</v>
      </c>
      <c r="M2" s="371">
        <v>17</v>
      </c>
      <c r="N2" s="371">
        <v>21</v>
      </c>
      <c r="O2" s="371">
        <v>23</v>
      </c>
      <c r="P2" s="371">
        <v>14</v>
      </c>
      <c r="Q2" s="371">
        <v>4</v>
      </c>
    </row>
    <row r="3" spans="1:20" ht="15">
      <c r="A3"/>
      <c r="B3" s="370"/>
      <c r="C3"/>
      <c r="D3" s="373" t="s">
        <v>564</v>
      </c>
      <c r="F3" s="369">
        <f aca="true" t="shared" si="0" ref="F3:S3">SUM(F6:F99)/F4</f>
        <v>0</v>
      </c>
      <c r="G3" s="369">
        <f t="shared" si="0"/>
        <v>0</v>
      </c>
      <c r="H3" s="369">
        <f t="shared" si="0"/>
        <v>2</v>
      </c>
      <c r="I3" s="369">
        <f t="shared" si="0"/>
        <v>7</v>
      </c>
      <c r="J3" s="369">
        <f t="shared" si="0"/>
        <v>12</v>
      </c>
      <c r="K3" s="369">
        <f t="shared" si="0"/>
        <v>14</v>
      </c>
      <c r="L3" s="369">
        <f t="shared" si="0"/>
        <v>12</v>
      </c>
      <c r="M3" s="369">
        <f t="shared" si="0"/>
        <v>17</v>
      </c>
      <c r="N3" s="369">
        <f t="shared" si="0"/>
        <v>28</v>
      </c>
      <c r="O3" s="369">
        <f t="shared" si="0"/>
        <v>31</v>
      </c>
      <c r="P3" s="369">
        <f t="shared" si="0"/>
        <v>32</v>
      </c>
      <c r="Q3" s="369">
        <f t="shared" si="0"/>
        <v>30</v>
      </c>
      <c r="R3" s="369">
        <f t="shared" si="0"/>
        <v>16</v>
      </c>
      <c r="S3" s="369">
        <f t="shared" si="0"/>
        <v>22</v>
      </c>
      <c r="T3" s="369">
        <f>SUM(F3:S3)</f>
        <v>223</v>
      </c>
    </row>
    <row r="4" spans="1:20" ht="12">
      <c r="A4"/>
      <c r="B4"/>
      <c r="C4"/>
      <c r="D4" s="372" t="s">
        <v>565</v>
      </c>
      <c r="E4" s="371"/>
      <c r="F4" s="371">
        <v>6</v>
      </c>
      <c r="G4" s="371">
        <v>6</v>
      </c>
      <c r="H4" s="371">
        <v>9</v>
      </c>
      <c r="I4" s="371">
        <v>6</v>
      </c>
      <c r="J4" s="371">
        <v>6</v>
      </c>
      <c r="K4" s="371">
        <v>6</v>
      </c>
      <c r="L4" s="371">
        <v>6</v>
      </c>
      <c r="M4" s="371">
        <v>9</v>
      </c>
      <c r="N4" s="371">
        <v>9</v>
      </c>
      <c r="O4" s="371">
        <v>9</v>
      </c>
      <c r="P4" s="371">
        <v>9</v>
      </c>
      <c r="Q4" s="371">
        <v>10</v>
      </c>
      <c r="R4" s="371">
        <v>9</v>
      </c>
      <c r="S4" s="371">
        <v>10</v>
      </c>
      <c r="T4" s="371"/>
    </row>
    <row r="5" spans="1:21" ht="12">
      <c r="A5" s="374"/>
      <c r="B5" s="374" t="s">
        <v>566</v>
      </c>
      <c r="C5" s="374" t="s">
        <v>567</v>
      </c>
      <c r="D5" s="374" t="s">
        <v>568</v>
      </c>
      <c r="E5" s="374" t="s">
        <v>509</v>
      </c>
      <c r="F5" s="374" t="s">
        <v>510</v>
      </c>
      <c r="G5" s="374" t="s">
        <v>511</v>
      </c>
      <c r="H5" s="374" t="s">
        <v>697</v>
      </c>
      <c r="I5" s="374" t="s">
        <v>698</v>
      </c>
      <c r="J5" s="374" t="s">
        <v>699</v>
      </c>
      <c r="K5" s="374" t="s">
        <v>700</v>
      </c>
      <c r="L5" s="374" t="s">
        <v>438</v>
      </c>
      <c r="M5" s="374" t="s">
        <v>439</v>
      </c>
      <c r="N5" s="374" t="s">
        <v>440</v>
      </c>
      <c r="O5" s="374" t="s">
        <v>441</v>
      </c>
      <c r="P5" s="374" t="s">
        <v>442</v>
      </c>
      <c r="Q5" s="374" t="s">
        <v>443</v>
      </c>
      <c r="R5" s="374" t="s">
        <v>444</v>
      </c>
      <c r="S5" s="374" t="s">
        <v>445</v>
      </c>
      <c r="T5" s="369" t="s">
        <v>446</v>
      </c>
      <c r="U5" s="385"/>
    </row>
    <row r="6" spans="1:20" ht="12">
      <c r="A6" s="375">
        <v>1</v>
      </c>
      <c r="B6" s="376" t="s">
        <v>371</v>
      </c>
      <c r="C6" s="376" t="s">
        <v>374</v>
      </c>
      <c r="D6" s="376" t="s">
        <v>447</v>
      </c>
      <c r="E6" s="377" t="s">
        <v>448</v>
      </c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>
        <v>10</v>
      </c>
      <c r="R6" s="378"/>
      <c r="S6" s="378"/>
      <c r="T6" s="378">
        <f aca="true" t="shared" si="1" ref="T6:T26">SUM(S6:S6)</f>
        <v>0</v>
      </c>
    </row>
    <row r="7" spans="1:20" ht="12">
      <c r="A7" s="375">
        <v>2</v>
      </c>
      <c r="B7" s="376" t="s">
        <v>528</v>
      </c>
      <c r="C7" s="376" t="s">
        <v>374</v>
      </c>
      <c r="D7" s="377" t="s">
        <v>478</v>
      </c>
      <c r="E7" s="377" t="s">
        <v>449</v>
      </c>
      <c r="F7" s="378"/>
      <c r="G7" s="378"/>
      <c r="H7" s="378"/>
      <c r="I7" s="378"/>
      <c r="J7" s="378"/>
      <c r="K7" s="378"/>
      <c r="L7" s="378"/>
      <c r="M7" s="378"/>
      <c r="N7" s="378"/>
      <c r="O7" s="378">
        <v>9</v>
      </c>
      <c r="P7" s="378">
        <v>9</v>
      </c>
      <c r="Q7" s="378"/>
      <c r="R7" s="378">
        <v>9</v>
      </c>
      <c r="S7" s="378">
        <v>10</v>
      </c>
      <c r="T7" s="378">
        <f t="shared" si="1"/>
        <v>10</v>
      </c>
    </row>
    <row r="8" spans="1:21" ht="12">
      <c r="A8" s="375">
        <v>3</v>
      </c>
      <c r="B8" s="376" t="s">
        <v>333</v>
      </c>
      <c r="C8" s="376" t="s">
        <v>374</v>
      </c>
      <c r="D8" s="377" t="s">
        <v>149</v>
      </c>
      <c r="E8" s="377" t="s">
        <v>450</v>
      </c>
      <c r="F8" s="378"/>
      <c r="G8" s="378"/>
      <c r="H8" s="378"/>
      <c r="I8" s="378"/>
      <c r="J8" s="378"/>
      <c r="K8" s="378"/>
      <c r="L8" s="378"/>
      <c r="M8" s="378"/>
      <c r="N8" s="378"/>
      <c r="O8" s="378">
        <v>9</v>
      </c>
      <c r="P8" s="378"/>
      <c r="Q8" s="378"/>
      <c r="R8" s="378">
        <v>9</v>
      </c>
      <c r="S8" s="378">
        <v>10</v>
      </c>
      <c r="T8" s="378">
        <f t="shared" si="1"/>
        <v>10</v>
      </c>
      <c r="U8" s="371"/>
    </row>
    <row r="9" spans="1:21" ht="12">
      <c r="A9" s="375">
        <v>4</v>
      </c>
      <c r="B9" s="376" t="s">
        <v>383</v>
      </c>
      <c r="C9" s="376" t="s">
        <v>374</v>
      </c>
      <c r="D9" s="377" t="s">
        <v>482</v>
      </c>
      <c r="E9" s="377" t="s">
        <v>451</v>
      </c>
      <c r="F9" s="378"/>
      <c r="G9" s="378"/>
      <c r="H9" s="378"/>
      <c r="I9" s="378"/>
      <c r="J9" s="378"/>
      <c r="K9" s="378"/>
      <c r="L9" s="378"/>
      <c r="M9" s="378"/>
      <c r="N9" s="378">
        <v>9</v>
      </c>
      <c r="O9" s="378"/>
      <c r="P9" s="378"/>
      <c r="Q9" s="378"/>
      <c r="R9" s="379">
        <v>9</v>
      </c>
      <c r="S9" s="379">
        <v>10</v>
      </c>
      <c r="T9" s="378">
        <f t="shared" si="1"/>
        <v>10</v>
      </c>
      <c r="U9" s="371"/>
    </row>
    <row r="10" spans="1:20" ht="12">
      <c r="A10" s="375">
        <v>5</v>
      </c>
      <c r="B10" s="376" t="s">
        <v>284</v>
      </c>
      <c r="C10" s="376" t="s">
        <v>374</v>
      </c>
      <c r="D10" s="377" t="s">
        <v>452</v>
      </c>
      <c r="E10" s="377" t="s">
        <v>453</v>
      </c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>
        <v>9</v>
      </c>
      <c r="Q10" s="378">
        <v>10</v>
      </c>
      <c r="R10" s="378"/>
      <c r="S10" s="378"/>
      <c r="T10" s="378">
        <f t="shared" si="1"/>
        <v>0</v>
      </c>
    </row>
    <row r="11" spans="1:20" ht="12">
      <c r="A11" s="375">
        <v>6</v>
      </c>
      <c r="B11" s="376" t="s">
        <v>285</v>
      </c>
      <c r="C11" s="376" t="s">
        <v>374</v>
      </c>
      <c r="D11" s="376" t="s">
        <v>452</v>
      </c>
      <c r="E11" s="377" t="s">
        <v>454</v>
      </c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>
        <v>9</v>
      </c>
      <c r="Q11" s="378">
        <v>10</v>
      </c>
      <c r="R11" s="378"/>
      <c r="S11" s="378"/>
      <c r="T11" s="378">
        <f t="shared" si="1"/>
        <v>0</v>
      </c>
    </row>
    <row r="12" spans="1:20" ht="12">
      <c r="A12" s="375">
        <v>7</v>
      </c>
      <c r="B12" s="376" t="s">
        <v>286</v>
      </c>
      <c r="C12" s="376" t="s">
        <v>374</v>
      </c>
      <c r="D12" s="377" t="s">
        <v>482</v>
      </c>
      <c r="E12" s="377" t="s">
        <v>451</v>
      </c>
      <c r="F12" s="378"/>
      <c r="G12" s="378"/>
      <c r="H12" s="378"/>
      <c r="I12" s="378"/>
      <c r="J12" s="378"/>
      <c r="K12" s="378"/>
      <c r="L12" s="378"/>
      <c r="M12" s="378"/>
      <c r="N12" s="378">
        <v>9</v>
      </c>
      <c r="O12" s="378"/>
      <c r="P12" s="378"/>
      <c r="Q12" s="378"/>
      <c r="R12" s="379">
        <v>9</v>
      </c>
      <c r="S12" s="379"/>
      <c r="T12" s="378">
        <f t="shared" si="1"/>
        <v>0</v>
      </c>
    </row>
    <row r="13" spans="1:20" ht="12">
      <c r="A13" s="375">
        <v>8</v>
      </c>
      <c r="B13" s="376" t="s">
        <v>287</v>
      </c>
      <c r="C13" s="376" t="s">
        <v>374</v>
      </c>
      <c r="D13" s="377" t="s">
        <v>482</v>
      </c>
      <c r="E13" s="377" t="s">
        <v>451</v>
      </c>
      <c r="F13" s="378"/>
      <c r="G13" s="378"/>
      <c r="H13" s="378"/>
      <c r="I13" s="378"/>
      <c r="J13" s="378"/>
      <c r="K13" s="378"/>
      <c r="L13" s="378"/>
      <c r="M13" s="378"/>
      <c r="N13" s="378">
        <v>9</v>
      </c>
      <c r="O13" s="378">
        <v>9</v>
      </c>
      <c r="P13" s="378"/>
      <c r="Q13" s="378"/>
      <c r="R13" s="378"/>
      <c r="S13" s="378"/>
      <c r="T13" s="378">
        <f t="shared" si="1"/>
        <v>0</v>
      </c>
    </row>
    <row r="14" spans="1:20" ht="12">
      <c r="A14" s="375">
        <v>9</v>
      </c>
      <c r="B14" s="376" t="s">
        <v>288</v>
      </c>
      <c r="C14" s="376" t="s">
        <v>374</v>
      </c>
      <c r="D14" s="377" t="s">
        <v>482</v>
      </c>
      <c r="E14" s="377" t="s">
        <v>451</v>
      </c>
      <c r="F14" s="378"/>
      <c r="G14" s="378"/>
      <c r="H14" s="378"/>
      <c r="I14" s="378"/>
      <c r="J14" s="378"/>
      <c r="K14" s="378"/>
      <c r="L14" s="378"/>
      <c r="M14" s="378"/>
      <c r="N14" s="378">
        <v>9</v>
      </c>
      <c r="O14" s="378">
        <v>9</v>
      </c>
      <c r="P14" s="378">
        <v>9</v>
      </c>
      <c r="Q14" s="378"/>
      <c r="R14" s="378"/>
      <c r="S14" s="378">
        <v>10</v>
      </c>
      <c r="T14" s="378">
        <f t="shared" si="1"/>
        <v>10</v>
      </c>
    </row>
    <row r="15" spans="1:20" s="385" customFormat="1" ht="12">
      <c r="A15" s="375">
        <v>10</v>
      </c>
      <c r="B15" s="400"/>
      <c r="C15" s="400"/>
      <c r="D15" s="400"/>
      <c r="E15" s="400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78">
        <f t="shared" si="1"/>
        <v>0</v>
      </c>
    </row>
    <row r="16" spans="1:20" ht="12">
      <c r="A16" s="375">
        <v>11</v>
      </c>
      <c r="B16" s="377" t="s">
        <v>455</v>
      </c>
      <c r="C16" s="376" t="s">
        <v>374</v>
      </c>
      <c r="D16" s="377" t="s">
        <v>149</v>
      </c>
      <c r="E16" s="377" t="s">
        <v>456</v>
      </c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>
        <v>9</v>
      </c>
      <c r="S16" s="378">
        <v>10</v>
      </c>
      <c r="T16" s="378">
        <f t="shared" si="1"/>
        <v>10</v>
      </c>
    </row>
    <row r="17" spans="1:20" ht="12">
      <c r="A17" s="375">
        <v>12</v>
      </c>
      <c r="B17" s="376" t="s">
        <v>147</v>
      </c>
      <c r="C17" s="376" t="s">
        <v>374</v>
      </c>
      <c r="D17" s="376" t="s">
        <v>457</v>
      </c>
      <c r="E17" s="377" t="s">
        <v>458</v>
      </c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>
        <v>10</v>
      </c>
      <c r="R17" s="378"/>
      <c r="S17" s="378"/>
      <c r="T17" s="378">
        <f t="shared" si="1"/>
        <v>0</v>
      </c>
    </row>
    <row r="18" spans="1:20" ht="12">
      <c r="A18" s="375">
        <v>13</v>
      </c>
      <c r="B18" s="376" t="s">
        <v>148</v>
      </c>
      <c r="C18" s="376" t="s">
        <v>374</v>
      </c>
      <c r="D18" s="376" t="s">
        <v>452</v>
      </c>
      <c r="E18" s="377" t="s">
        <v>459</v>
      </c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>
        <v>9</v>
      </c>
      <c r="Q18" s="379">
        <v>10</v>
      </c>
      <c r="R18" s="378"/>
      <c r="S18" s="378"/>
      <c r="T18" s="378">
        <f t="shared" si="1"/>
        <v>0</v>
      </c>
    </row>
    <row r="19" spans="1:20" ht="12">
      <c r="A19" s="375">
        <v>14</v>
      </c>
      <c r="B19" s="376" t="s">
        <v>164</v>
      </c>
      <c r="C19" s="376" t="s">
        <v>374</v>
      </c>
      <c r="D19" s="376" t="s">
        <v>480</v>
      </c>
      <c r="E19" s="377" t="s">
        <v>460</v>
      </c>
      <c r="F19" s="378"/>
      <c r="G19" s="378"/>
      <c r="H19" s="378"/>
      <c r="I19" s="378"/>
      <c r="J19" s="378"/>
      <c r="K19" s="378">
        <v>6</v>
      </c>
      <c r="L19" s="378">
        <v>6</v>
      </c>
      <c r="M19" s="378">
        <v>9</v>
      </c>
      <c r="N19" s="379">
        <v>9</v>
      </c>
      <c r="O19" s="378"/>
      <c r="P19" s="378"/>
      <c r="Q19" s="378"/>
      <c r="R19" s="378"/>
      <c r="S19" s="378">
        <v>10</v>
      </c>
      <c r="T19" s="378">
        <f t="shared" si="1"/>
        <v>10</v>
      </c>
    </row>
    <row r="20" spans="1:20" ht="12">
      <c r="A20" s="375">
        <v>15</v>
      </c>
      <c r="B20" s="376" t="s">
        <v>461</v>
      </c>
      <c r="C20" s="376" t="s">
        <v>462</v>
      </c>
      <c r="D20" s="376" t="s">
        <v>463</v>
      </c>
      <c r="E20" s="377" t="s">
        <v>464</v>
      </c>
      <c r="F20" s="380"/>
      <c r="G20" s="380"/>
      <c r="H20" s="380"/>
      <c r="I20" s="380"/>
      <c r="J20" s="380"/>
      <c r="K20" s="380"/>
      <c r="L20" s="380"/>
      <c r="M20" s="380"/>
      <c r="N20" s="380"/>
      <c r="O20" s="378">
        <v>9</v>
      </c>
      <c r="P20" s="378">
        <v>9</v>
      </c>
      <c r="Q20" s="378">
        <v>10</v>
      </c>
      <c r="R20" s="380"/>
      <c r="S20" s="380"/>
      <c r="T20" s="378">
        <f t="shared" si="1"/>
        <v>0</v>
      </c>
    </row>
    <row r="21" spans="1:20" ht="12">
      <c r="A21" s="375">
        <v>16</v>
      </c>
      <c r="B21" s="376" t="s">
        <v>465</v>
      </c>
      <c r="C21" s="376" t="s">
        <v>466</v>
      </c>
      <c r="D21" s="376" t="s">
        <v>467</v>
      </c>
      <c r="E21" s="377" t="s">
        <v>542</v>
      </c>
      <c r="F21" s="380"/>
      <c r="G21" s="380"/>
      <c r="H21" s="380"/>
      <c r="I21" s="380"/>
      <c r="J21" s="380"/>
      <c r="K21" s="380"/>
      <c r="L21" s="380"/>
      <c r="M21" s="380"/>
      <c r="N21" s="380"/>
      <c r="O21" s="378"/>
      <c r="P21" s="378"/>
      <c r="Q21" s="379">
        <v>10</v>
      </c>
      <c r="R21" s="380"/>
      <c r="S21" s="380"/>
      <c r="T21" s="378">
        <f t="shared" si="1"/>
        <v>0</v>
      </c>
    </row>
    <row r="22" spans="1:20" ht="12">
      <c r="A22" s="375">
        <v>17</v>
      </c>
      <c r="B22" s="376" t="s">
        <v>543</v>
      </c>
      <c r="C22" s="376" t="s">
        <v>462</v>
      </c>
      <c r="D22" s="376" t="s">
        <v>796</v>
      </c>
      <c r="E22" s="377" t="s">
        <v>460</v>
      </c>
      <c r="F22" s="380"/>
      <c r="G22" s="380"/>
      <c r="H22" s="380"/>
      <c r="I22" s="380"/>
      <c r="J22" s="380"/>
      <c r="K22" s="380"/>
      <c r="L22" s="380"/>
      <c r="M22" s="380"/>
      <c r="N22" s="378">
        <v>9</v>
      </c>
      <c r="O22" s="378"/>
      <c r="P22" s="378"/>
      <c r="Q22" s="378"/>
      <c r="R22" s="378">
        <v>9</v>
      </c>
      <c r="S22" s="378">
        <v>10</v>
      </c>
      <c r="T22" s="378">
        <f t="shared" si="1"/>
        <v>10</v>
      </c>
    </row>
    <row r="23" spans="1:20" ht="12">
      <c r="A23" s="375">
        <v>18</v>
      </c>
      <c r="B23" s="376" t="s">
        <v>625</v>
      </c>
      <c r="C23" s="376" t="s">
        <v>466</v>
      </c>
      <c r="D23" s="376" t="s">
        <v>796</v>
      </c>
      <c r="E23" s="377" t="s">
        <v>460</v>
      </c>
      <c r="F23" s="380"/>
      <c r="G23" s="380"/>
      <c r="H23" s="380"/>
      <c r="I23" s="380"/>
      <c r="J23" s="380"/>
      <c r="K23" s="380"/>
      <c r="L23" s="378">
        <v>6</v>
      </c>
      <c r="M23" s="378">
        <v>9</v>
      </c>
      <c r="N23" s="378">
        <v>9</v>
      </c>
      <c r="O23" s="378"/>
      <c r="P23" s="378"/>
      <c r="Q23" s="378"/>
      <c r="R23" s="378"/>
      <c r="S23" s="378">
        <v>10</v>
      </c>
      <c r="T23" s="378">
        <f t="shared" si="1"/>
        <v>10</v>
      </c>
    </row>
    <row r="24" spans="1:20" s="385" customFormat="1" ht="12">
      <c r="A24" s="375">
        <v>19</v>
      </c>
      <c r="B24" s="400"/>
      <c r="C24" s="400"/>
      <c r="D24" s="400"/>
      <c r="E24" s="400"/>
      <c r="F24" s="382"/>
      <c r="G24" s="382"/>
      <c r="H24" s="382"/>
      <c r="I24" s="382"/>
      <c r="J24" s="383"/>
      <c r="K24" s="383"/>
      <c r="L24" s="382"/>
      <c r="M24" s="383"/>
      <c r="N24" s="382"/>
      <c r="O24" s="382"/>
      <c r="P24" s="382"/>
      <c r="Q24" s="382"/>
      <c r="R24" s="382"/>
      <c r="S24" s="382"/>
      <c r="T24" s="378">
        <f t="shared" si="1"/>
        <v>0</v>
      </c>
    </row>
    <row r="25" spans="1:20" ht="12">
      <c r="A25" s="375">
        <v>20</v>
      </c>
      <c r="B25" s="377" t="s">
        <v>797</v>
      </c>
      <c r="C25" s="377" t="s">
        <v>462</v>
      </c>
      <c r="D25" s="377" t="s">
        <v>796</v>
      </c>
      <c r="E25" s="377" t="s">
        <v>798</v>
      </c>
      <c r="F25" s="380"/>
      <c r="G25" s="380"/>
      <c r="H25" s="380"/>
      <c r="I25" s="380"/>
      <c r="J25" s="378"/>
      <c r="K25" s="378">
        <v>6</v>
      </c>
      <c r="L25" s="378">
        <v>6</v>
      </c>
      <c r="M25" s="378">
        <v>9</v>
      </c>
      <c r="N25" s="380"/>
      <c r="O25" s="380"/>
      <c r="P25" s="380"/>
      <c r="Q25" s="380"/>
      <c r="R25" s="380"/>
      <c r="S25" s="380"/>
      <c r="T25" s="378">
        <f t="shared" si="1"/>
        <v>0</v>
      </c>
    </row>
    <row r="26" spans="1:20" ht="12">
      <c r="A26" s="375">
        <v>21</v>
      </c>
      <c r="B26" s="377" t="s">
        <v>799</v>
      </c>
      <c r="C26" s="377" t="s">
        <v>462</v>
      </c>
      <c r="D26" s="377" t="s">
        <v>796</v>
      </c>
      <c r="E26" s="377" t="s">
        <v>800</v>
      </c>
      <c r="F26" s="380"/>
      <c r="G26" s="380"/>
      <c r="H26" s="380"/>
      <c r="I26" s="380"/>
      <c r="J26" s="378"/>
      <c r="K26" s="378">
        <v>6</v>
      </c>
      <c r="L26" s="380"/>
      <c r="M26" s="378">
        <v>9</v>
      </c>
      <c r="N26" s="380"/>
      <c r="O26" s="380"/>
      <c r="P26" s="380"/>
      <c r="Q26" s="380"/>
      <c r="R26" s="380"/>
      <c r="S26" s="380"/>
      <c r="T26" s="378">
        <f t="shared" si="1"/>
        <v>0</v>
      </c>
    </row>
    <row r="27" spans="1:20" ht="12">
      <c r="A27" s="375">
        <v>22</v>
      </c>
      <c r="B27" s="376" t="s">
        <v>801</v>
      </c>
      <c r="C27" s="376" t="s">
        <v>802</v>
      </c>
      <c r="D27" s="376" t="s">
        <v>478</v>
      </c>
      <c r="E27" s="377" t="s">
        <v>803</v>
      </c>
      <c r="F27" s="380"/>
      <c r="G27" s="380"/>
      <c r="H27" s="380"/>
      <c r="I27" s="380"/>
      <c r="J27" s="380"/>
      <c r="K27" s="378">
        <v>6</v>
      </c>
      <c r="L27" s="380"/>
      <c r="M27" s="380"/>
      <c r="N27" s="378"/>
      <c r="O27" s="378">
        <v>9</v>
      </c>
      <c r="P27" s="378">
        <v>9</v>
      </c>
      <c r="Q27" s="378">
        <v>10</v>
      </c>
      <c r="R27" s="380"/>
      <c r="S27" s="380"/>
      <c r="T27" s="378">
        <f aca="true" t="shared" si="2" ref="T27:T58">SUM(I27:S27)</f>
        <v>34</v>
      </c>
    </row>
    <row r="28" spans="1:20" ht="12">
      <c r="A28" s="375">
        <v>23</v>
      </c>
      <c r="B28" s="376" t="s">
        <v>406</v>
      </c>
      <c r="C28" s="376" t="s">
        <v>802</v>
      </c>
      <c r="D28" s="376" t="s">
        <v>483</v>
      </c>
      <c r="E28" s="377" t="s">
        <v>451</v>
      </c>
      <c r="F28" s="380"/>
      <c r="G28" s="380"/>
      <c r="H28" s="380"/>
      <c r="I28" s="380"/>
      <c r="J28" s="380"/>
      <c r="K28" s="380"/>
      <c r="L28" s="380"/>
      <c r="M28" s="380"/>
      <c r="N28" s="378">
        <v>9</v>
      </c>
      <c r="O28" s="380"/>
      <c r="P28" s="380"/>
      <c r="Q28" s="380"/>
      <c r="R28" s="380"/>
      <c r="S28" s="380"/>
      <c r="T28" s="378">
        <f t="shared" si="2"/>
        <v>9</v>
      </c>
    </row>
    <row r="29" spans="1:20" s="385" customFormat="1" ht="12">
      <c r="A29" s="375">
        <v>24</v>
      </c>
      <c r="B29" s="381" t="s">
        <v>602</v>
      </c>
      <c r="C29" s="377" t="s">
        <v>387</v>
      </c>
      <c r="D29" s="377" t="s">
        <v>478</v>
      </c>
      <c r="E29" s="377" t="s">
        <v>456</v>
      </c>
      <c r="F29" s="382"/>
      <c r="G29" s="382"/>
      <c r="H29" s="382"/>
      <c r="I29" s="382"/>
      <c r="J29" s="383"/>
      <c r="K29" s="382"/>
      <c r="L29" s="382"/>
      <c r="M29" s="382"/>
      <c r="N29" s="384"/>
      <c r="O29" s="378">
        <v>9</v>
      </c>
      <c r="P29" s="382"/>
      <c r="Q29" s="378">
        <v>10</v>
      </c>
      <c r="R29" s="378">
        <v>9</v>
      </c>
      <c r="S29" s="382"/>
      <c r="T29" s="378">
        <f t="shared" si="2"/>
        <v>28</v>
      </c>
    </row>
    <row r="30" spans="1:20" s="385" customFormat="1" ht="12">
      <c r="A30" s="375">
        <v>25</v>
      </c>
      <c r="B30" s="400"/>
      <c r="C30" s="400"/>
      <c r="D30" s="400"/>
      <c r="E30" s="400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3"/>
      <c r="Q30" s="383"/>
      <c r="R30" s="382"/>
      <c r="S30" s="382"/>
      <c r="T30" s="378">
        <f t="shared" si="2"/>
        <v>0</v>
      </c>
    </row>
    <row r="31" spans="1:20" ht="12">
      <c r="A31" s="375">
        <v>26</v>
      </c>
      <c r="B31" s="376" t="s">
        <v>548</v>
      </c>
      <c r="C31" s="376" t="s">
        <v>603</v>
      </c>
      <c r="D31" s="376" t="s">
        <v>483</v>
      </c>
      <c r="E31" s="377" t="s">
        <v>451</v>
      </c>
      <c r="F31" s="380"/>
      <c r="G31" s="380"/>
      <c r="H31" s="380"/>
      <c r="I31" s="378">
        <v>6</v>
      </c>
      <c r="J31" s="378">
        <v>6</v>
      </c>
      <c r="K31" s="378"/>
      <c r="L31" s="378"/>
      <c r="M31" s="378"/>
      <c r="N31" s="378">
        <v>9</v>
      </c>
      <c r="O31" s="380"/>
      <c r="P31" s="378"/>
      <c r="Q31" s="378"/>
      <c r="R31" s="380"/>
      <c r="S31" s="380"/>
      <c r="T31" s="378">
        <f t="shared" si="2"/>
        <v>21</v>
      </c>
    </row>
    <row r="32" spans="1:20" ht="12">
      <c r="A32" s="375">
        <v>27</v>
      </c>
      <c r="B32" s="376" t="s">
        <v>549</v>
      </c>
      <c r="C32" s="376" t="s">
        <v>550</v>
      </c>
      <c r="D32" s="376" t="s">
        <v>481</v>
      </c>
      <c r="E32" s="377" t="s">
        <v>460</v>
      </c>
      <c r="F32" s="380"/>
      <c r="G32" s="380"/>
      <c r="H32" s="380"/>
      <c r="I32" s="380"/>
      <c r="J32" s="380"/>
      <c r="K32" s="380"/>
      <c r="L32" s="380"/>
      <c r="M32" s="378">
        <v>9</v>
      </c>
      <c r="N32" s="380"/>
      <c r="O32" s="380"/>
      <c r="P32" s="380"/>
      <c r="Q32" s="380"/>
      <c r="R32" s="380"/>
      <c r="S32" s="380"/>
      <c r="T32" s="378">
        <f t="shared" si="2"/>
        <v>9</v>
      </c>
    </row>
    <row r="33" spans="1:20" ht="12">
      <c r="A33" s="375">
        <v>28</v>
      </c>
      <c r="B33" s="376" t="s">
        <v>254</v>
      </c>
      <c r="C33" s="376" t="s">
        <v>603</v>
      </c>
      <c r="D33" s="376" t="s">
        <v>483</v>
      </c>
      <c r="E33" s="377" t="s">
        <v>451</v>
      </c>
      <c r="F33" s="380"/>
      <c r="G33" s="380"/>
      <c r="H33" s="380"/>
      <c r="I33" s="378">
        <v>6</v>
      </c>
      <c r="J33" s="378">
        <v>6</v>
      </c>
      <c r="K33" s="378"/>
      <c r="L33" s="378"/>
      <c r="M33" s="378"/>
      <c r="N33" s="378">
        <v>9</v>
      </c>
      <c r="O33" s="378"/>
      <c r="P33" s="378"/>
      <c r="Q33" s="378"/>
      <c r="R33" s="380"/>
      <c r="S33" s="380"/>
      <c r="T33" s="378">
        <f t="shared" si="2"/>
        <v>21</v>
      </c>
    </row>
    <row r="34" spans="1:20" ht="12">
      <c r="A34" s="375">
        <v>29</v>
      </c>
      <c r="B34" s="376" t="s">
        <v>551</v>
      </c>
      <c r="C34" s="376" t="s">
        <v>552</v>
      </c>
      <c r="D34" s="376" t="s">
        <v>796</v>
      </c>
      <c r="E34" s="377" t="s">
        <v>460</v>
      </c>
      <c r="F34" s="380"/>
      <c r="G34" s="380"/>
      <c r="H34" s="380"/>
      <c r="I34" s="378">
        <v>6</v>
      </c>
      <c r="J34" s="378">
        <v>6</v>
      </c>
      <c r="K34" s="380"/>
      <c r="L34" s="380"/>
      <c r="M34" s="378">
        <v>9</v>
      </c>
      <c r="N34" s="380"/>
      <c r="O34" s="380"/>
      <c r="P34" s="380"/>
      <c r="Q34" s="380"/>
      <c r="R34" s="380"/>
      <c r="S34" s="380"/>
      <c r="T34" s="378">
        <f t="shared" si="2"/>
        <v>21</v>
      </c>
    </row>
    <row r="35" spans="1:20" ht="12">
      <c r="A35" s="375">
        <v>30</v>
      </c>
      <c r="B35" s="376" t="s">
        <v>255</v>
      </c>
      <c r="C35" s="376" t="s">
        <v>603</v>
      </c>
      <c r="D35" s="376" t="s">
        <v>553</v>
      </c>
      <c r="E35" s="377" t="s">
        <v>451</v>
      </c>
      <c r="F35" s="380"/>
      <c r="G35" s="380"/>
      <c r="H35" s="380"/>
      <c r="I35" s="378"/>
      <c r="J35" s="378"/>
      <c r="K35" s="378">
        <v>6</v>
      </c>
      <c r="L35" s="378">
        <v>6</v>
      </c>
      <c r="M35" s="378"/>
      <c r="N35" s="378">
        <v>9</v>
      </c>
      <c r="O35" s="378">
        <v>9</v>
      </c>
      <c r="P35" s="380"/>
      <c r="Q35" s="380"/>
      <c r="R35" s="380"/>
      <c r="S35" s="380"/>
      <c r="T35" s="378">
        <f t="shared" si="2"/>
        <v>30</v>
      </c>
    </row>
    <row r="36" spans="1:20" ht="12">
      <c r="A36" s="375">
        <v>31</v>
      </c>
      <c r="B36" s="376" t="s">
        <v>256</v>
      </c>
      <c r="C36" s="376" t="s">
        <v>552</v>
      </c>
      <c r="D36" s="376" t="s">
        <v>463</v>
      </c>
      <c r="E36" s="377" t="s">
        <v>554</v>
      </c>
      <c r="F36" s="380"/>
      <c r="G36" s="380"/>
      <c r="H36" s="378">
        <v>9</v>
      </c>
      <c r="I36" s="378"/>
      <c r="J36" s="378"/>
      <c r="K36" s="380"/>
      <c r="L36" s="380"/>
      <c r="M36" s="378"/>
      <c r="N36" s="380"/>
      <c r="O36" s="378">
        <v>9</v>
      </c>
      <c r="P36" s="378">
        <v>9</v>
      </c>
      <c r="Q36" s="378">
        <v>10</v>
      </c>
      <c r="R36" s="380"/>
      <c r="S36" s="380"/>
      <c r="T36" s="378">
        <f t="shared" si="2"/>
        <v>28</v>
      </c>
    </row>
    <row r="37" spans="1:20" ht="12">
      <c r="A37" s="375">
        <v>32</v>
      </c>
      <c r="B37" s="376" t="s">
        <v>555</v>
      </c>
      <c r="C37" s="376" t="s">
        <v>593</v>
      </c>
      <c r="D37" s="376" t="s">
        <v>796</v>
      </c>
      <c r="E37" s="377" t="s">
        <v>460</v>
      </c>
      <c r="F37" s="380"/>
      <c r="G37" s="380"/>
      <c r="H37" s="380"/>
      <c r="I37" s="378"/>
      <c r="J37" s="378"/>
      <c r="K37" s="380"/>
      <c r="L37" s="380"/>
      <c r="M37" s="378">
        <v>9</v>
      </c>
      <c r="N37" s="378">
        <v>9</v>
      </c>
      <c r="O37" s="380"/>
      <c r="P37" s="380"/>
      <c r="Q37" s="380"/>
      <c r="R37" s="380"/>
      <c r="S37" s="378">
        <v>10</v>
      </c>
      <c r="T37" s="378">
        <f t="shared" si="2"/>
        <v>28</v>
      </c>
    </row>
    <row r="38" spans="1:20" ht="12">
      <c r="A38" s="375">
        <v>33</v>
      </c>
      <c r="B38" s="376" t="s">
        <v>594</v>
      </c>
      <c r="C38" s="376" t="s">
        <v>595</v>
      </c>
      <c r="D38" s="376" t="s">
        <v>481</v>
      </c>
      <c r="E38" s="377" t="s">
        <v>460</v>
      </c>
      <c r="F38" s="380"/>
      <c r="G38" s="380"/>
      <c r="H38" s="380"/>
      <c r="I38" s="380"/>
      <c r="J38" s="378">
        <v>6</v>
      </c>
      <c r="K38" s="378">
        <v>6</v>
      </c>
      <c r="L38" s="380"/>
      <c r="M38" s="378">
        <v>9</v>
      </c>
      <c r="N38" s="380"/>
      <c r="O38" s="380"/>
      <c r="P38" s="380"/>
      <c r="Q38" s="380"/>
      <c r="R38" s="380"/>
      <c r="S38" s="380"/>
      <c r="T38" s="378">
        <f t="shared" si="2"/>
        <v>21</v>
      </c>
    </row>
    <row r="39" spans="1:20" ht="12">
      <c r="A39" s="375">
        <v>34</v>
      </c>
      <c r="B39" s="376" t="s">
        <v>596</v>
      </c>
      <c r="C39" s="376" t="s">
        <v>597</v>
      </c>
      <c r="D39" s="376" t="s">
        <v>478</v>
      </c>
      <c r="E39" s="377" t="s">
        <v>598</v>
      </c>
      <c r="F39" s="380"/>
      <c r="G39" s="380"/>
      <c r="H39" s="380"/>
      <c r="I39" s="380"/>
      <c r="J39" s="378"/>
      <c r="K39" s="378"/>
      <c r="L39" s="380"/>
      <c r="M39" s="378"/>
      <c r="N39" s="380"/>
      <c r="O39" s="378">
        <v>9</v>
      </c>
      <c r="P39" s="378">
        <v>9</v>
      </c>
      <c r="Q39" s="380"/>
      <c r="R39" s="378">
        <v>9</v>
      </c>
      <c r="S39" s="380"/>
      <c r="T39" s="378">
        <f t="shared" si="2"/>
        <v>27</v>
      </c>
    </row>
    <row r="40" spans="1:20" ht="12">
      <c r="A40" s="375">
        <v>35</v>
      </c>
      <c r="B40" s="376" t="s">
        <v>599</v>
      </c>
      <c r="C40" s="376" t="s">
        <v>595</v>
      </c>
      <c r="D40" s="376" t="s">
        <v>467</v>
      </c>
      <c r="E40" s="376" t="s">
        <v>600</v>
      </c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78">
        <v>9</v>
      </c>
      <c r="Q40" s="378">
        <v>10</v>
      </c>
      <c r="R40" s="380"/>
      <c r="S40" s="380"/>
      <c r="T40" s="378">
        <f t="shared" si="2"/>
        <v>19</v>
      </c>
    </row>
    <row r="41" spans="1:20" ht="12">
      <c r="A41" s="375">
        <v>36</v>
      </c>
      <c r="B41" s="376" t="s">
        <v>601</v>
      </c>
      <c r="C41" s="376" t="s">
        <v>595</v>
      </c>
      <c r="D41" s="376" t="s">
        <v>481</v>
      </c>
      <c r="E41" s="376" t="s">
        <v>460</v>
      </c>
      <c r="F41" s="380"/>
      <c r="G41" s="380"/>
      <c r="H41" s="380"/>
      <c r="I41" s="380"/>
      <c r="J41" s="378">
        <v>6</v>
      </c>
      <c r="K41" s="378">
        <v>6</v>
      </c>
      <c r="L41" s="378"/>
      <c r="M41" s="378">
        <v>9</v>
      </c>
      <c r="N41" s="380"/>
      <c r="O41" s="380"/>
      <c r="P41" s="380"/>
      <c r="Q41" s="380"/>
      <c r="R41" s="380"/>
      <c r="S41" s="380"/>
      <c r="T41" s="378">
        <f t="shared" si="2"/>
        <v>21</v>
      </c>
    </row>
    <row r="42" spans="1:27" ht="12">
      <c r="A42" s="375">
        <v>37</v>
      </c>
      <c r="B42" s="376" t="s">
        <v>782</v>
      </c>
      <c r="C42" s="376" t="s">
        <v>783</v>
      </c>
      <c r="D42" s="376" t="s">
        <v>467</v>
      </c>
      <c r="E42" s="376" t="s">
        <v>214</v>
      </c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>
        <v>9</v>
      </c>
      <c r="Q42" s="378">
        <v>10</v>
      </c>
      <c r="R42" s="378"/>
      <c r="S42" s="378"/>
      <c r="T42" s="378">
        <f t="shared" si="2"/>
        <v>19</v>
      </c>
      <c r="U42" s="386"/>
      <c r="V42" s="386"/>
      <c r="W42" s="386"/>
      <c r="X42" s="386"/>
      <c r="Y42" s="386"/>
      <c r="Z42" s="386"/>
      <c r="AA42" s="386"/>
    </row>
    <row r="43" spans="1:27" ht="12">
      <c r="A43" s="375">
        <v>38</v>
      </c>
      <c r="B43" s="376" t="s">
        <v>435</v>
      </c>
      <c r="C43" s="376" t="s">
        <v>626</v>
      </c>
      <c r="D43" s="376" t="s">
        <v>463</v>
      </c>
      <c r="E43" s="376" t="s">
        <v>215</v>
      </c>
      <c r="F43" s="378"/>
      <c r="G43" s="378"/>
      <c r="H43" s="378"/>
      <c r="I43" s="378"/>
      <c r="J43" s="378"/>
      <c r="K43" s="378"/>
      <c r="L43" s="378"/>
      <c r="M43" s="378"/>
      <c r="N43" s="378"/>
      <c r="O43" s="378">
        <v>9</v>
      </c>
      <c r="P43" s="378">
        <v>9</v>
      </c>
      <c r="Q43" s="378"/>
      <c r="R43" s="378">
        <v>9</v>
      </c>
      <c r="S43" s="378"/>
      <c r="T43" s="378">
        <f t="shared" si="2"/>
        <v>27</v>
      </c>
      <c r="U43" s="386"/>
      <c r="V43" s="386"/>
      <c r="W43" s="386"/>
      <c r="X43" s="386"/>
      <c r="Y43" s="386"/>
      <c r="Z43" s="386"/>
      <c r="AA43" s="386"/>
    </row>
    <row r="44" spans="1:27" ht="12">
      <c r="A44" s="375">
        <v>39</v>
      </c>
      <c r="B44" s="376" t="s">
        <v>216</v>
      </c>
      <c r="C44" s="376" t="s">
        <v>217</v>
      </c>
      <c r="D44" s="376" t="s">
        <v>463</v>
      </c>
      <c r="E44" s="376" t="s">
        <v>450</v>
      </c>
      <c r="F44" s="378"/>
      <c r="G44" s="378"/>
      <c r="H44" s="378"/>
      <c r="I44" s="378"/>
      <c r="J44" s="378"/>
      <c r="K44" s="378"/>
      <c r="L44" s="378"/>
      <c r="M44" s="378"/>
      <c r="N44" s="378"/>
      <c r="O44" s="378">
        <v>9</v>
      </c>
      <c r="P44" s="378"/>
      <c r="Q44" s="378"/>
      <c r="R44" s="378">
        <v>9</v>
      </c>
      <c r="S44" s="378"/>
      <c r="T44" s="378">
        <f t="shared" si="2"/>
        <v>18</v>
      </c>
      <c r="U44" s="386"/>
      <c r="V44" s="386"/>
      <c r="W44" s="386"/>
      <c r="X44" s="386"/>
      <c r="Y44" s="386"/>
      <c r="Z44" s="386"/>
      <c r="AA44" s="386"/>
    </row>
    <row r="45" spans="1:27" ht="12">
      <c r="A45" s="375">
        <v>40</v>
      </c>
      <c r="B45" s="376" t="s">
        <v>605</v>
      </c>
      <c r="C45" s="376" t="s">
        <v>217</v>
      </c>
      <c r="D45" s="376" t="s">
        <v>467</v>
      </c>
      <c r="E45" s="376" t="s">
        <v>606</v>
      </c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8">
        <v>9</v>
      </c>
      <c r="Q45" s="378">
        <v>10</v>
      </c>
      <c r="R45" s="378"/>
      <c r="S45" s="378"/>
      <c r="T45" s="378">
        <f t="shared" si="2"/>
        <v>19</v>
      </c>
      <c r="U45" s="386"/>
      <c r="V45" s="386"/>
      <c r="W45" s="386"/>
      <c r="X45" s="386"/>
      <c r="Y45" s="386"/>
      <c r="Z45" s="386"/>
      <c r="AA45" s="386"/>
    </row>
    <row r="46" spans="1:27" ht="12">
      <c r="A46" s="375">
        <v>41</v>
      </c>
      <c r="B46" s="376" t="s">
        <v>410</v>
      </c>
      <c r="C46" s="376" t="s">
        <v>607</v>
      </c>
      <c r="D46" s="376" t="s">
        <v>796</v>
      </c>
      <c r="E46" s="376" t="s">
        <v>460</v>
      </c>
      <c r="F46" s="378"/>
      <c r="G46" s="378"/>
      <c r="H46" s="378"/>
      <c r="I46" s="378"/>
      <c r="J46" s="378"/>
      <c r="K46" s="378">
        <v>6</v>
      </c>
      <c r="L46" s="378"/>
      <c r="M46" s="378">
        <v>9</v>
      </c>
      <c r="N46" s="378">
        <v>9</v>
      </c>
      <c r="O46" s="378"/>
      <c r="P46" s="378"/>
      <c r="Q46" s="378"/>
      <c r="R46" s="378"/>
      <c r="S46" s="378"/>
      <c r="T46" s="378">
        <f t="shared" si="2"/>
        <v>24</v>
      </c>
      <c r="U46" s="386"/>
      <c r="V46" s="386"/>
      <c r="W46" s="386"/>
      <c r="X46" s="386"/>
      <c r="Y46" s="386"/>
      <c r="Z46" s="386"/>
      <c r="AA46" s="386"/>
    </row>
    <row r="47" spans="1:27" ht="12">
      <c r="A47" s="375">
        <v>42</v>
      </c>
      <c r="B47" s="376" t="s">
        <v>434</v>
      </c>
      <c r="C47" s="376" t="s">
        <v>433</v>
      </c>
      <c r="D47" s="376" t="s">
        <v>463</v>
      </c>
      <c r="E47" s="376" t="s">
        <v>608</v>
      </c>
      <c r="F47" s="378"/>
      <c r="G47" s="378"/>
      <c r="H47" s="378"/>
      <c r="I47" s="378"/>
      <c r="J47" s="378"/>
      <c r="K47" s="378">
        <v>6</v>
      </c>
      <c r="L47" s="378">
        <v>6</v>
      </c>
      <c r="M47" s="378"/>
      <c r="N47" s="378"/>
      <c r="O47" s="378">
        <v>9</v>
      </c>
      <c r="P47" s="379">
        <v>9</v>
      </c>
      <c r="Q47" s="378"/>
      <c r="R47" s="378"/>
      <c r="S47" s="378"/>
      <c r="T47" s="378">
        <f t="shared" si="2"/>
        <v>30</v>
      </c>
      <c r="U47" s="386"/>
      <c r="V47" s="386"/>
      <c r="W47" s="386"/>
      <c r="X47" s="386"/>
      <c r="Y47" s="386"/>
      <c r="Z47" s="386"/>
      <c r="AA47" s="386"/>
    </row>
    <row r="48" spans="1:27" ht="12">
      <c r="A48" s="375">
        <v>43</v>
      </c>
      <c r="B48" s="376" t="s">
        <v>706</v>
      </c>
      <c r="C48" s="376" t="s">
        <v>707</v>
      </c>
      <c r="D48" s="376" t="s">
        <v>632</v>
      </c>
      <c r="E48" s="376" t="s">
        <v>633</v>
      </c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>
        <v>10</v>
      </c>
      <c r="R48" s="378"/>
      <c r="S48" s="378"/>
      <c r="T48" s="378">
        <f t="shared" si="2"/>
        <v>10</v>
      </c>
      <c r="U48" s="386"/>
      <c r="V48" s="386"/>
      <c r="W48" s="386"/>
      <c r="X48" s="386"/>
      <c r="Y48" s="386"/>
      <c r="Z48" s="386"/>
      <c r="AA48" s="386"/>
    </row>
    <row r="49" spans="1:27" ht="12">
      <c r="A49" s="375">
        <v>44</v>
      </c>
      <c r="B49" s="376" t="s">
        <v>411</v>
      </c>
      <c r="C49" s="376" t="s">
        <v>634</v>
      </c>
      <c r="D49" s="376" t="s">
        <v>463</v>
      </c>
      <c r="E49" s="376" t="s">
        <v>635</v>
      </c>
      <c r="F49" s="378"/>
      <c r="G49" s="378"/>
      <c r="H49" s="378"/>
      <c r="I49" s="378"/>
      <c r="J49" s="378"/>
      <c r="K49" s="378"/>
      <c r="L49" s="378"/>
      <c r="M49" s="378"/>
      <c r="N49" s="378"/>
      <c r="O49" s="378">
        <v>9</v>
      </c>
      <c r="P49" s="378">
        <v>9</v>
      </c>
      <c r="Q49" s="378"/>
      <c r="R49" s="378">
        <v>9</v>
      </c>
      <c r="S49" s="378"/>
      <c r="T49" s="378">
        <f t="shared" si="2"/>
        <v>27</v>
      </c>
      <c r="U49" s="386"/>
      <c r="V49" s="386"/>
      <c r="W49" s="386"/>
      <c r="X49" s="386"/>
      <c r="Y49" s="386"/>
      <c r="Z49" s="386"/>
      <c r="AA49" s="386"/>
    </row>
    <row r="50" spans="1:27" ht="12">
      <c r="A50" s="375">
        <v>45</v>
      </c>
      <c r="B50" s="376" t="s">
        <v>614</v>
      </c>
      <c r="C50" s="376" t="s">
        <v>77</v>
      </c>
      <c r="D50" s="376" t="s">
        <v>553</v>
      </c>
      <c r="E50" s="376" t="s">
        <v>451</v>
      </c>
      <c r="F50" s="378"/>
      <c r="G50" s="378"/>
      <c r="H50" s="378"/>
      <c r="I50" s="378"/>
      <c r="J50" s="378"/>
      <c r="K50" s="378"/>
      <c r="L50" s="378"/>
      <c r="M50" s="378"/>
      <c r="N50" s="378">
        <v>9</v>
      </c>
      <c r="O50" s="378"/>
      <c r="P50" s="378"/>
      <c r="Q50" s="378"/>
      <c r="R50" s="378"/>
      <c r="S50" s="378"/>
      <c r="T50" s="378">
        <f t="shared" si="2"/>
        <v>9</v>
      </c>
      <c r="U50" s="386"/>
      <c r="V50" s="386"/>
      <c r="W50" s="386"/>
      <c r="X50" s="386"/>
      <c r="Y50" s="386"/>
      <c r="Z50" s="386"/>
      <c r="AA50" s="386"/>
    </row>
    <row r="51" spans="1:20" ht="12">
      <c r="A51" s="375">
        <v>46</v>
      </c>
      <c r="B51" s="376" t="s">
        <v>615</v>
      </c>
      <c r="C51" s="376" t="s">
        <v>636</v>
      </c>
      <c r="D51" s="376" t="s">
        <v>553</v>
      </c>
      <c r="E51" s="376" t="s">
        <v>451</v>
      </c>
      <c r="F51" s="378"/>
      <c r="G51" s="378"/>
      <c r="H51" s="378"/>
      <c r="I51" s="378"/>
      <c r="J51" s="378">
        <v>6</v>
      </c>
      <c r="K51" s="378">
        <v>6</v>
      </c>
      <c r="L51" s="378"/>
      <c r="M51" s="378"/>
      <c r="N51" s="378">
        <v>9</v>
      </c>
      <c r="O51" s="378"/>
      <c r="P51" s="378"/>
      <c r="Q51" s="378"/>
      <c r="R51" s="378"/>
      <c r="S51" s="378"/>
      <c r="T51" s="378">
        <f t="shared" si="2"/>
        <v>21</v>
      </c>
    </row>
    <row r="52" spans="1:20" ht="12">
      <c r="A52" s="375">
        <v>47</v>
      </c>
      <c r="B52" s="376" t="s">
        <v>616</v>
      </c>
      <c r="C52" s="376" t="s">
        <v>636</v>
      </c>
      <c r="D52" s="376" t="s">
        <v>463</v>
      </c>
      <c r="E52" s="376" t="s">
        <v>637</v>
      </c>
      <c r="F52" s="378"/>
      <c r="G52" s="378"/>
      <c r="H52" s="378"/>
      <c r="I52" s="378"/>
      <c r="J52" s="378"/>
      <c r="K52" s="378"/>
      <c r="L52" s="378"/>
      <c r="M52" s="378"/>
      <c r="N52" s="378"/>
      <c r="O52" s="378">
        <v>9</v>
      </c>
      <c r="P52" s="378">
        <v>9</v>
      </c>
      <c r="Q52" s="378">
        <v>10</v>
      </c>
      <c r="R52" s="378"/>
      <c r="S52" s="378"/>
      <c r="T52" s="378">
        <f t="shared" si="2"/>
        <v>28</v>
      </c>
    </row>
    <row r="53" spans="1:20" ht="12">
      <c r="A53" s="375">
        <v>48</v>
      </c>
      <c r="B53" s="376" t="s">
        <v>638</v>
      </c>
      <c r="C53" s="376" t="s">
        <v>636</v>
      </c>
      <c r="D53" s="376" t="s">
        <v>553</v>
      </c>
      <c r="E53" s="376" t="s">
        <v>451</v>
      </c>
      <c r="F53" s="378"/>
      <c r="G53" s="378"/>
      <c r="H53" s="378">
        <v>9</v>
      </c>
      <c r="I53" s="378"/>
      <c r="J53" s="378"/>
      <c r="K53" s="378"/>
      <c r="L53" s="378"/>
      <c r="M53" s="378"/>
      <c r="N53" s="378">
        <v>9</v>
      </c>
      <c r="O53" s="378">
        <v>9</v>
      </c>
      <c r="P53" s="378"/>
      <c r="Q53" s="378"/>
      <c r="R53" s="378"/>
      <c r="S53" s="378"/>
      <c r="T53" s="378">
        <f t="shared" si="2"/>
        <v>18</v>
      </c>
    </row>
    <row r="54" spans="1:20" ht="12">
      <c r="A54" s="375">
        <v>49</v>
      </c>
      <c r="B54" s="376" t="s">
        <v>617</v>
      </c>
      <c r="C54" s="376" t="s">
        <v>805</v>
      </c>
      <c r="D54" s="376" t="s">
        <v>467</v>
      </c>
      <c r="E54" s="376" t="s">
        <v>604</v>
      </c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>
        <v>9</v>
      </c>
      <c r="Q54" s="378">
        <v>10</v>
      </c>
      <c r="R54" s="378"/>
      <c r="S54" s="378">
        <v>10</v>
      </c>
      <c r="T54" s="378">
        <f t="shared" si="2"/>
        <v>29</v>
      </c>
    </row>
    <row r="55" spans="1:20" ht="12">
      <c r="A55" s="375">
        <v>50</v>
      </c>
      <c r="B55" s="376" t="s">
        <v>618</v>
      </c>
      <c r="C55" s="376" t="s">
        <v>636</v>
      </c>
      <c r="D55" s="376" t="s">
        <v>467</v>
      </c>
      <c r="E55" s="377" t="s">
        <v>639</v>
      </c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>
        <v>9</v>
      </c>
      <c r="Q55" s="378">
        <v>10</v>
      </c>
      <c r="R55" s="378"/>
      <c r="S55" s="378">
        <v>10</v>
      </c>
      <c r="T55" s="378">
        <f t="shared" si="2"/>
        <v>29</v>
      </c>
    </row>
    <row r="56" spans="1:20" ht="12">
      <c r="A56" s="375">
        <v>51</v>
      </c>
      <c r="B56" s="376" t="s">
        <v>619</v>
      </c>
      <c r="C56" s="376" t="s">
        <v>636</v>
      </c>
      <c r="D56" s="376" t="s">
        <v>796</v>
      </c>
      <c r="E56" s="377" t="s">
        <v>460</v>
      </c>
      <c r="F56" s="378"/>
      <c r="G56" s="378"/>
      <c r="H56" s="378"/>
      <c r="I56" s="378">
        <v>6</v>
      </c>
      <c r="J56" s="378"/>
      <c r="K56" s="378"/>
      <c r="L56" s="378"/>
      <c r="M56" s="378"/>
      <c r="N56" s="378"/>
      <c r="O56" s="378"/>
      <c r="P56" s="378"/>
      <c r="Q56" s="378"/>
      <c r="R56" s="378"/>
      <c r="S56" s="378"/>
      <c r="T56" s="378">
        <f t="shared" si="2"/>
        <v>6</v>
      </c>
    </row>
    <row r="57" spans="1:20" ht="12">
      <c r="A57" s="375">
        <v>52</v>
      </c>
      <c r="B57" s="376" t="s">
        <v>640</v>
      </c>
      <c r="C57" s="376" t="s">
        <v>636</v>
      </c>
      <c r="D57" s="376" t="s">
        <v>632</v>
      </c>
      <c r="E57" s="377" t="s">
        <v>641</v>
      </c>
      <c r="F57" s="378"/>
      <c r="G57" s="378"/>
      <c r="H57" s="378"/>
      <c r="I57" s="378"/>
      <c r="J57" s="378"/>
      <c r="K57" s="378"/>
      <c r="L57" s="378"/>
      <c r="M57" s="378"/>
      <c r="N57" s="378"/>
      <c r="O57" s="378"/>
      <c r="P57" s="378"/>
      <c r="Q57" s="378">
        <v>10</v>
      </c>
      <c r="R57" s="378"/>
      <c r="S57" s="378"/>
      <c r="T57" s="378">
        <f t="shared" si="2"/>
        <v>10</v>
      </c>
    </row>
    <row r="58" spans="1:20" ht="12">
      <c r="A58" s="375">
        <v>53</v>
      </c>
      <c r="B58" s="376" t="s">
        <v>642</v>
      </c>
      <c r="C58" s="376" t="s">
        <v>636</v>
      </c>
      <c r="D58" s="376" t="s">
        <v>467</v>
      </c>
      <c r="E58" s="377" t="s">
        <v>643</v>
      </c>
      <c r="F58" s="378"/>
      <c r="G58" s="378"/>
      <c r="H58" s="378"/>
      <c r="I58" s="378"/>
      <c r="J58" s="378"/>
      <c r="K58" s="378"/>
      <c r="L58" s="378"/>
      <c r="M58" s="378"/>
      <c r="N58" s="378"/>
      <c r="O58" s="378"/>
      <c r="P58" s="378">
        <v>9</v>
      </c>
      <c r="Q58" s="378">
        <v>10</v>
      </c>
      <c r="R58" s="378"/>
      <c r="S58" s="378"/>
      <c r="T58" s="378">
        <f t="shared" si="2"/>
        <v>19</v>
      </c>
    </row>
    <row r="59" spans="1:20" ht="12">
      <c r="A59" s="375">
        <v>54</v>
      </c>
      <c r="B59" s="376" t="s">
        <v>806</v>
      </c>
      <c r="C59" s="377" t="s">
        <v>636</v>
      </c>
      <c r="D59" s="377" t="s">
        <v>463</v>
      </c>
      <c r="E59" s="377" t="s">
        <v>456</v>
      </c>
      <c r="F59" s="378"/>
      <c r="G59" s="378"/>
      <c r="H59" s="378"/>
      <c r="I59" s="378"/>
      <c r="J59" s="378"/>
      <c r="K59" s="378"/>
      <c r="L59" s="378"/>
      <c r="M59" s="378"/>
      <c r="N59" s="378"/>
      <c r="O59" s="378">
        <v>9</v>
      </c>
      <c r="P59" s="378">
        <v>9</v>
      </c>
      <c r="Q59" s="378"/>
      <c r="R59" s="378">
        <v>9</v>
      </c>
      <c r="S59" s="378"/>
      <c r="T59" s="378">
        <f aca="true" t="shared" si="3" ref="T59:T90">SUM(I59:S59)</f>
        <v>27</v>
      </c>
    </row>
    <row r="60" spans="1:20" ht="12">
      <c r="A60" s="375">
        <v>55</v>
      </c>
      <c r="B60" s="376" t="s">
        <v>807</v>
      </c>
      <c r="C60" s="377" t="s">
        <v>636</v>
      </c>
      <c r="D60" s="377" t="s">
        <v>553</v>
      </c>
      <c r="E60" s="377" t="s">
        <v>644</v>
      </c>
      <c r="F60" s="378"/>
      <c r="G60" s="378"/>
      <c r="H60" s="378"/>
      <c r="I60" s="378"/>
      <c r="J60" s="378"/>
      <c r="K60" s="378"/>
      <c r="L60" s="378"/>
      <c r="M60" s="378"/>
      <c r="N60" s="378">
        <v>9</v>
      </c>
      <c r="O60" s="378">
        <v>9</v>
      </c>
      <c r="P60" s="378"/>
      <c r="Q60" s="378"/>
      <c r="R60" s="378">
        <v>9</v>
      </c>
      <c r="S60" s="378">
        <v>10</v>
      </c>
      <c r="T60" s="378">
        <f t="shared" si="3"/>
        <v>37</v>
      </c>
    </row>
    <row r="61" spans="1:20" ht="12">
      <c r="A61" s="375">
        <v>56</v>
      </c>
      <c r="B61" s="376" t="s">
        <v>620</v>
      </c>
      <c r="C61" s="376" t="s">
        <v>645</v>
      </c>
      <c r="D61" s="376" t="s">
        <v>553</v>
      </c>
      <c r="E61" s="377" t="s">
        <v>451</v>
      </c>
      <c r="F61" s="378"/>
      <c r="G61" s="378"/>
      <c r="H61" s="378"/>
      <c r="I61" s="378">
        <v>6</v>
      </c>
      <c r="J61" s="378">
        <v>6</v>
      </c>
      <c r="K61" s="378"/>
      <c r="L61" s="378"/>
      <c r="M61" s="378"/>
      <c r="N61" s="378">
        <v>9</v>
      </c>
      <c r="O61" s="378"/>
      <c r="P61" s="378"/>
      <c r="Q61" s="378"/>
      <c r="R61" s="378"/>
      <c r="S61" s="378"/>
      <c r="T61" s="378">
        <f t="shared" si="3"/>
        <v>21</v>
      </c>
    </row>
    <row r="62" spans="1:20" ht="12">
      <c r="A62" s="375">
        <v>57</v>
      </c>
      <c r="B62" s="376" t="s">
        <v>346</v>
      </c>
      <c r="C62" s="376" t="s">
        <v>343</v>
      </c>
      <c r="D62" s="376" t="s">
        <v>467</v>
      </c>
      <c r="E62" s="377" t="s">
        <v>646</v>
      </c>
      <c r="F62" s="378"/>
      <c r="G62" s="378"/>
      <c r="H62" s="378"/>
      <c r="I62" s="378"/>
      <c r="J62" s="378"/>
      <c r="K62" s="378"/>
      <c r="L62" s="378">
        <v>6</v>
      </c>
      <c r="M62" s="378"/>
      <c r="N62" s="378"/>
      <c r="O62" s="378"/>
      <c r="P62" s="378">
        <v>9</v>
      </c>
      <c r="Q62" s="378">
        <v>10</v>
      </c>
      <c r="R62" s="378"/>
      <c r="S62" s="378"/>
      <c r="T62" s="378">
        <f t="shared" si="3"/>
        <v>25</v>
      </c>
    </row>
    <row r="63" spans="1:20" ht="12">
      <c r="A63" s="375">
        <v>58</v>
      </c>
      <c r="B63" s="376" t="s">
        <v>647</v>
      </c>
      <c r="C63" s="376" t="s">
        <v>645</v>
      </c>
      <c r="D63" s="376" t="s">
        <v>467</v>
      </c>
      <c r="E63" s="377" t="s">
        <v>648</v>
      </c>
      <c r="F63" s="378"/>
      <c r="G63" s="378"/>
      <c r="H63" s="378"/>
      <c r="I63" s="378"/>
      <c r="J63" s="378"/>
      <c r="K63" s="378"/>
      <c r="L63" s="378"/>
      <c r="M63" s="378"/>
      <c r="N63" s="378"/>
      <c r="O63" s="378"/>
      <c r="P63" s="378">
        <v>9</v>
      </c>
      <c r="Q63" s="378">
        <v>10</v>
      </c>
      <c r="R63" s="378"/>
      <c r="S63" s="378"/>
      <c r="T63" s="378">
        <f t="shared" si="3"/>
        <v>19</v>
      </c>
    </row>
    <row r="64" spans="1:20" ht="12">
      <c r="A64" s="375">
        <v>59</v>
      </c>
      <c r="B64" s="376" t="s">
        <v>621</v>
      </c>
      <c r="C64" s="376" t="s">
        <v>649</v>
      </c>
      <c r="D64" s="376" t="s">
        <v>463</v>
      </c>
      <c r="E64" s="377" t="s">
        <v>608</v>
      </c>
      <c r="F64" s="378"/>
      <c r="G64" s="378"/>
      <c r="H64" s="378"/>
      <c r="I64" s="378"/>
      <c r="J64" s="378"/>
      <c r="K64" s="378">
        <v>6</v>
      </c>
      <c r="L64" s="378">
        <v>6</v>
      </c>
      <c r="M64" s="378"/>
      <c r="N64" s="378"/>
      <c r="O64" s="378">
        <v>9</v>
      </c>
      <c r="P64" s="378">
        <v>9</v>
      </c>
      <c r="Q64" s="378">
        <v>10</v>
      </c>
      <c r="R64" s="378"/>
      <c r="S64" s="378"/>
      <c r="T64" s="378">
        <f t="shared" si="3"/>
        <v>40</v>
      </c>
    </row>
    <row r="65" spans="1:20" ht="12">
      <c r="A65" s="375">
        <v>60</v>
      </c>
      <c r="B65" s="376" t="s">
        <v>622</v>
      </c>
      <c r="C65" s="376" t="s">
        <v>645</v>
      </c>
      <c r="D65" s="376" t="s">
        <v>553</v>
      </c>
      <c r="E65" s="377" t="s">
        <v>451</v>
      </c>
      <c r="F65" s="378"/>
      <c r="G65" s="378"/>
      <c r="H65" s="378"/>
      <c r="I65" s="378"/>
      <c r="J65" s="378"/>
      <c r="K65" s="378"/>
      <c r="L65" s="378"/>
      <c r="M65" s="378"/>
      <c r="N65" s="378">
        <v>9</v>
      </c>
      <c r="O65" s="378">
        <v>9</v>
      </c>
      <c r="P65" s="378"/>
      <c r="Q65" s="378"/>
      <c r="R65" s="378"/>
      <c r="S65" s="378"/>
      <c r="T65" s="378">
        <f t="shared" si="3"/>
        <v>18</v>
      </c>
    </row>
    <row r="66" spans="1:20" ht="12">
      <c r="A66" s="375">
        <v>61</v>
      </c>
      <c r="B66" s="376" t="s">
        <v>650</v>
      </c>
      <c r="C66" s="376" t="s">
        <v>645</v>
      </c>
      <c r="D66" s="376" t="s">
        <v>467</v>
      </c>
      <c r="E66" s="377" t="s">
        <v>604</v>
      </c>
      <c r="F66" s="378"/>
      <c r="G66" s="378"/>
      <c r="H66" s="378"/>
      <c r="I66" s="378"/>
      <c r="J66" s="378"/>
      <c r="K66" s="378"/>
      <c r="L66" s="378">
        <v>6</v>
      </c>
      <c r="M66" s="378"/>
      <c r="N66" s="378"/>
      <c r="O66" s="378"/>
      <c r="P66" s="378">
        <v>9</v>
      </c>
      <c r="Q66" s="378">
        <v>10</v>
      </c>
      <c r="R66" s="378"/>
      <c r="S66" s="378"/>
      <c r="T66" s="378">
        <f t="shared" si="3"/>
        <v>25</v>
      </c>
    </row>
    <row r="67" spans="1:20" ht="12">
      <c r="A67" s="375">
        <v>62</v>
      </c>
      <c r="B67" s="376" t="s">
        <v>623</v>
      </c>
      <c r="C67" s="376" t="s">
        <v>645</v>
      </c>
      <c r="D67" s="376" t="s">
        <v>553</v>
      </c>
      <c r="E67" s="377" t="s">
        <v>451</v>
      </c>
      <c r="F67" s="378"/>
      <c r="G67" s="378"/>
      <c r="H67" s="378"/>
      <c r="I67" s="378"/>
      <c r="J67" s="378"/>
      <c r="K67" s="378"/>
      <c r="L67" s="378"/>
      <c r="M67" s="378"/>
      <c r="N67" s="378">
        <v>9</v>
      </c>
      <c r="O67" s="378"/>
      <c r="P67" s="378"/>
      <c r="Q67" s="378"/>
      <c r="R67" s="378"/>
      <c r="S67" s="378"/>
      <c r="T67" s="378">
        <f t="shared" si="3"/>
        <v>9</v>
      </c>
    </row>
    <row r="68" spans="1:20" ht="12">
      <c r="A68" s="375">
        <v>63</v>
      </c>
      <c r="B68" s="376" t="s">
        <v>651</v>
      </c>
      <c r="C68" s="376" t="s">
        <v>652</v>
      </c>
      <c r="D68" s="376" t="s">
        <v>796</v>
      </c>
      <c r="E68" s="377" t="s">
        <v>460</v>
      </c>
      <c r="F68" s="378"/>
      <c r="G68" s="378"/>
      <c r="H68" s="378"/>
      <c r="I68" s="378"/>
      <c r="J68" s="378">
        <v>6</v>
      </c>
      <c r="K68" s="378"/>
      <c r="L68" s="378"/>
      <c r="M68" s="378">
        <v>9</v>
      </c>
      <c r="N68" s="378"/>
      <c r="O68" s="378"/>
      <c r="P68" s="378"/>
      <c r="Q68" s="378"/>
      <c r="R68" s="378"/>
      <c r="S68" s="378"/>
      <c r="T68" s="378">
        <f t="shared" si="3"/>
        <v>15</v>
      </c>
    </row>
    <row r="69" spans="1:20" ht="12">
      <c r="A69" s="375">
        <v>64</v>
      </c>
      <c r="B69" s="376" t="s">
        <v>624</v>
      </c>
      <c r="C69" s="376" t="s">
        <v>161</v>
      </c>
      <c r="D69" s="376" t="s">
        <v>796</v>
      </c>
      <c r="E69" s="377" t="s">
        <v>460</v>
      </c>
      <c r="F69" s="378"/>
      <c r="G69" s="378"/>
      <c r="H69" s="378"/>
      <c r="I69" s="378">
        <v>6</v>
      </c>
      <c r="J69" s="378">
        <v>6</v>
      </c>
      <c r="K69" s="378"/>
      <c r="L69" s="378"/>
      <c r="M69" s="378">
        <v>9</v>
      </c>
      <c r="N69" s="378"/>
      <c r="O69" s="378"/>
      <c r="P69" s="378"/>
      <c r="Q69" s="378"/>
      <c r="R69" s="378"/>
      <c r="S69" s="378"/>
      <c r="T69" s="378">
        <f t="shared" si="3"/>
        <v>21</v>
      </c>
    </row>
    <row r="70" spans="1:20" ht="12">
      <c r="A70" s="375">
        <v>65</v>
      </c>
      <c r="B70" s="376" t="s">
        <v>653</v>
      </c>
      <c r="C70" s="376" t="s">
        <v>654</v>
      </c>
      <c r="D70" s="376" t="s">
        <v>553</v>
      </c>
      <c r="E70" s="377" t="s">
        <v>451</v>
      </c>
      <c r="F70" s="378"/>
      <c r="G70" s="378"/>
      <c r="H70" s="378"/>
      <c r="I70" s="378"/>
      <c r="J70" s="378"/>
      <c r="K70" s="378"/>
      <c r="L70" s="378"/>
      <c r="M70" s="378"/>
      <c r="N70" s="378">
        <v>9</v>
      </c>
      <c r="O70" s="378"/>
      <c r="P70" s="378"/>
      <c r="Q70" s="378"/>
      <c r="R70" s="378"/>
      <c r="S70" s="378">
        <v>10</v>
      </c>
      <c r="T70" s="378">
        <f t="shared" si="3"/>
        <v>19</v>
      </c>
    </row>
    <row r="71" spans="1:20" ht="12">
      <c r="A71" s="375">
        <v>66</v>
      </c>
      <c r="B71" s="376" t="s">
        <v>162</v>
      </c>
      <c r="C71" s="376" t="s">
        <v>655</v>
      </c>
      <c r="D71" s="376" t="s">
        <v>467</v>
      </c>
      <c r="E71" s="377" t="s">
        <v>604</v>
      </c>
      <c r="F71" s="378"/>
      <c r="G71" s="378"/>
      <c r="H71" s="378"/>
      <c r="I71" s="378"/>
      <c r="J71" s="378"/>
      <c r="K71" s="378"/>
      <c r="L71" s="378">
        <v>6</v>
      </c>
      <c r="M71" s="378"/>
      <c r="N71" s="378"/>
      <c r="O71" s="378"/>
      <c r="P71" s="378">
        <v>9</v>
      </c>
      <c r="Q71" s="378">
        <v>10</v>
      </c>
      <c r="R71" s="378"/>
      <c r="S71" s="378">
        <v>10</v>
      </c>
      <c r="T71" s="378">
        <f t="shared" si="3"/>
        <v>35</v>
      </c>
    </row>
    <row r="72" spans="1:20" ht="12">
      <c r="A72" s="375">
        <v>67</v>
      </c>
      <c r="B72" s="376" t="s">
        <v>163</v>
      </c>
      <c r="C72" s="376" t="s">
        <v>655</v>
      </c>
      <c r="D72" s="376" t="s">
        <v>463</v>
      </c>
      <c r="E72" s="377" t="s">
        <v>656</v>
      </c>
      <c r="F72" s="380"/>
      <c r="G72" s="380"/>
      <c r="H72" s="380"/>
      <c r="I72" s="380"/>
      <c r="J72" s="380"/>
      <c r="K72" s="380"/>
      <c r="L72" s="380"/>
      <c r="M72" s="380"/>
      <c r="N72" s="380"/>
      <c r="O72" s="378">
        <v>9</v>
      </c>
      <c r="P72" s="378">
        <v>9</v>
      </c>
      <c r="Q72" s="378">
        <v>10</v>
      </c>
      <c r="R72" s="380"/>
      <c r="S72" s="380"/>
      <c r="T72" s="378">
        <f t="shared" si="3"/>
        <v>28</v>
      </c>
    </row>
    <row r="73" spans="1:20" ht="12">
      <c r="A73" s="375">
        <v>68</v>
      </c>
      <c r="B73" s="376" t="s">
        <v>364</v>
      </c>
      <c r="C73" s="376" t="s">
        <v>657</v>
      </c>
      <c r="D73" s="376" t="s">
        <v>796</v>
      </c>
      <c r="E73" s="377" t="s">
        <v>460</v>
      </c>
      <c r="F73" s="380"/>
      <c r="G73" s="380"/>
      <c r="H73" s="380"/>
      <c r="I73" s="378">
        <v>6</v>
      </c>
      <c r="J73" s="378">
        <v>6</v>
      </c>
      <c r="K73" s="378"/>
      <c r="L73" s="378"/>
      <c r="M73" s="378">
        <v>9</v>
      </c>
      <c r="N73" s="380"/>
      <c r="O73" s="380"/>
      <c r="P73" s="380"/>
      <c r="Q73" s="380"/>
      <c r="R73" s="380"/>
      <c r="S73" s="380"/>
      <c r="T73" s="378">
        <f t="shared" si="3"/>
        <v>21</v>
      </c>
    </row>
    <row r="74" spans="1:20" ht="12">
      <c r="A74" s="375">
        <v>69</v>
      </c>
      <c r="B74" s="376" t="s">
        <v>628</v>
      </c>
      <c r="C74" s="376" t="s">
        <v>629</v>
      </c>
      <c r="D74" s="376" t="s">
        <v>463</v>
      </c>
      <c r="E74" s="377" t="s">
        <v>450</v>
      </c>
      <c r="F74" s="380"/>
      <c r="G74" s="380"/>
      <c r="H74" s="380"/>
      <c r="I74" s="378"/>
      <c r="J74" s="378"/>
      <c r="K74" s="378">
        <v>6</v>
      </c>
      <c r="L74" s="378">
        <v>6</v>
      </c>
      <c r="M74" s="378"/>
      <c r="N74" s="380"/>
      <c r="O74" s="378">
        <v>9</v>
      </c>
      <c r="P74" s="378">
        <v>9</v>
      </c>
      <c r="Q74" s="380"/>
      <c r="R74" s="380"/>
      <c r="S74" s="380"/>
      <c r="T74" s="378">
        <f t="shared" si="3"/>
        <v>30</v>
      </c>
    </row>
    <row r="75" spans="1:20" ht="12">
      <c r="A75" s="375">
        <v>70</v>
      </c>
      <c r="B75" s="376" t="s">
        <v>630</v>
      </c>
      <c r="C75" s="376" t="s">
        <v>631</v>
      </c>
      <c r="D75" s="376" t="s">
        <v>463</v>
      </c>
      <c r="E75" s="377" t="s">
        <v>575</v>
      </c>
      <c r="F75" s="380"/>
      <c r="G75" s="380"/>
      <c r="H75" s="380"/>
      <c r="I75" s="380"/>
      <c r="J75" s="380"/>
      <c r="K75" s="380"/>
      <c r="L75" s="380"/>
      <c r="M75" s="380"/>
      <c r="N75" s="380"/>
      <c r="O75" s="378">
        <v>9</v>
      </c>
      <c r="P75" s="378">
        <v>9</v>
      </c>
      <c r="Q75" s="378">
        <v>10</v>
      </c>
      <c r="R75" s="378">
        <v>9</v>
      </c>
      <c r="S75" s="380"/>
      <c r="T75" s="378">
        <f t="shared" si="3"/>
        <v>37</v>
      </c>
    </row>
    <row r="76" spans="1:20" ht="12">
      <c r="A76" s="375">
        <v>71</v>
      </c>
      <c r="B76" s="376" t="s">
        <v>265</v>
      </c>
      <c r="C76" s="376" t="s">
        <v>576</v>
      </c>
      <c r="D76" s="376" t="s">
        <v>796</v>
      </c>
      <c r="E76" s="377" t="s">
        <v>460</v>
      </c>
      <c r="F76" s="380"/>
      <c r="G76" s="380"/>
      <c r="H76" s="380"/>
      <c r="I76" s="380"/>
      <c r="J76" s="378">
        <v>6</v>
      </c>
      <c r="K76" s="378">
        <v>6</v>
      </c>
      <c r="L76" s="378"/>
      <c r="M76" s="378">
        <v>9</v>
      </c>
      <c r="N76" s="380"/>
      <c r="O76" s="380"/>
      <c r="P76" s="380"/>
      <c r="Q76" s="380"/>
      <c r="R76" s="380"/>
      <c r="S76" s="380"/>
      <c r="T76" s="378">
        <f t="shared" si="3"/>
        <v>21</v>
      </c>
    </row>
    <row r="77" spans="1:20" s="385" customFormat="1" ht="12">
      <c r="A77" s="375">
        <v>72</v>
      </c>
      <c r="B77" s="400"/>
      <c r="C77" s="400"/>
      <c r="D77" s="400"/>
      <c r="E77" s="400"/>
      <c r="F77" s="382"/>
      <c r="G77" s="382"/>
      <c r="H77" s="382"/>
      <c r="I77" s="382"/>
      <c r="J77" s="383"/>
      <c r="K77" s="383"/>
      <c r="L77" s="383"/>
      <c r="M77" s="383"/>
      <c r="N77" s="382"/>
      <c r="O77" s="382"/>
      <c r="P77" s="382"/>
      <c r="Q77" s="382"/>
      <c r="R77" s="382"/>
      <c r="S77" s="382"/>
      <c r="T77" s="378">
        <f t="shared" si="3"/>
        <v>0</v>
      </c>
    </row>
    <row r="78" spans="1:20" ht="12">
      <c r="A78" s="375">
        <v>73</v>
      </c>
      <c r="B78" s="376" t="s">
        <v>267</v>
      </c>
      <c r="C78" s="376" t="s">
        <v>577</v>
      </c>
      <c r="D78" s="376" t="s">
        <v>553</v>
      </c>
      <c r="E78" s="377" t="s">
        <v>451</v>
      </c>
      <c r="F78" s="380"/>
      <c r="G78" s="380"/>
      <c r="H78" s="380"/>
      <c r="I78" s="380"/>
      <c r="J78" s="380"/>
      <c r="K78" s="380"/>
      <c r="L78" s="380"/>
      <c r="M78" s="380"/>
      <c r="N78" s="378">
        <v>9</v>
      </c>
      <c r="O78" s="378">
        <v>9</v>
      </c>
      <c r="P78" s="378"/>
      <c r="Q78" s="378"/>
      <c r="R78" s="378"/>
      <c r="S78" s="378">
        <v>10</v>
      </c>
      <c r="T78" s="378">
        <f t="shared" si="3"/>
        <v>28</v>
      </c>
    </row>
    <row r="79" spans="1:20" ht="12">
      <c r="A79" s="375">
        <v>74</v>
      </c>
      <c r="B79" s="376" t="s">
        <v>578</v>
      </c>
      <c r="C79" s="376" t="s">
        <v>765</v>
      </c>
      <c r="D79" s="376" t="s">
        <v>553</v>
      </c>
      <c r="E79" s="377" t="s">
        <v>451</v>
      </c>
      <c r="F79" s="380"/>
      <c r="G79" s="380"/>
      <c r="H79" s="380"/>
      <c r="I79" s="380"/>
      <c r="J79" s="378">
        <v>6</v>
      </c>
      <c r="K79" s="378">
        <v>6</v>
      </c>
      <c r="L79" s="378"/>
      <c r="M79" s="378"/>
      <c r="N79" s="378">
        <v>9</v>
      </c>
      <c r="O79" s="380"/>
      <c r="P79" s="380"/>
      <c r="Q79" s="380"/>
      <c r="R79" s="380"/>
      <c r="S79" s="380"/>
      <c r="T79" s="378">
        <f t="shared" si="3"/>
        <v>21</v>
      </c>
    </row>
    <row r="80" spans="1:20" ht="12">
      <c r="A80" s="375">
        <v>75</v>
      </c>
      <c r="B80" s="376" t="s">
        <v>715</v>
      </c>
      <c r="C80" s="376" t="s">
        <v>766</v>
      </c>
      <c r="D80" s="376" t="s">
        <v>553</v>
      </c>
      <c r="E80" s="377" t="s">
        <v>451</v>
      </c>
      <c r="F80" s="380"/>
      <c r="G80" s="380"/>
      <c r="H80" s="380"/>
      <c r="I80" s="380"/>
      <c r="J80" s="380"/>
      <c r="K80" s="380"/>
      <c r="L80" s="380"/>
      <c r="M80" s="380"/>
      <c r="N80" s="378">
        <v>9</v>
      </c>
      <c r="O80" s="380"/>
      <c r="P80" s="380"/>
      <c r="Q80" s="380"/>
      <c r="R80" s="380"/>
      <c r="S80" s="380"/>
      <c r="T80" s="378">
        <f t="shared" si="3"/>
        <v>9</v>
      </c>
    </row>
    <row r="81" spans="1:20" ht="12">
      <c r="A81" s="375">
        <v>76</v>
      </c>
      <c r="B81" s="376" t="s">
        <v>716</v>
      </c>
      <c r="C81" s="376" t="s">
        <v>355</v>
      </c>
      <c r="D81" s="376" t="s">
        <v>463</v>
      </c>
      <c r="E81" s="377" t="s">
        <v>767</v>
      </c>
      <c r="F81" s="380"/>
      <c r="G81" s="380"/>
      <c r="H81" s="380"/>
      <c r="I81" s="380"/>
      <c r="J81" s="380"/>
      <c r="K81" s="380"/>
      <c r="L81" s="380"/>
      <c r="M81" s="380"/>
      <c r="N81" s="380"/>
      <c r="O81" s="378">
        <v>9</v>
      </c>
      <c r="P81" s="380"/>
      <c r="Q81" s="380"/>
      <c r="R81" s="380"/>
      <c r="S81" s="380"/>
      <c r="T81" s="378">
        <f t="shared" si="3"/>
        <v>9</v>
      </c>
    </row>
    <row r="82" spans="1:20" ht="12">
      <c r="A82" s="375">
        <v>77</v>
      </c>
      <c r="B82" s="376" t="s">
        <v>717</v>
      </c>
      <c r="C82" s="376" t="s">
        <v>766</v>
      </c>
      <c r="D82" s="376" t="s">
        <v>463</v>
      </c>
      <c r="E82" s="377" t="s">
        <v>768</v>
      </c>
      <c r="F82" s="380"/>
      <c r="G82" s="380"/>
      <c r="H82" s="380"/>
      <c r="I82" s="380"/>
      <c r="J82" s="380"/>
      <c r="K82" s="380"/>
      <c r="L82" s="380"/>
      <c r="M82" s="380"/>
      <c r="N82" s="380"/>
      <c r="O82" s="378">
        <v>9</v>
      </c>
      <c r="P82" s="378">
        <v>9</v>
      </c>
      <c r="Q82" s="380"/>
      <c r="R82" s="380"/>
      <c r="S82" s="380"/>
      <c r="T82" s="378">
        <f t="shared" si="3"/>
        <v>18</v>
      </c>
    </row>
    <row r="83" spans="1:20" ht="12">
      <c r="A83" s="375">
        <v>78</v>
      </c>
      <c r="B83" s="376" t="s">
        <v>718</v>
      </c>
      <c r="C83" s="376" t="s">
        <v>719</v>
      </c>
      <c r="D83" s="376" t="s">
        <v>467</v>
      </c>
      <c r="E83" s="376" t="s">
        <v>769</v>
      </c>
      <c r="F83" s="376"/>
      <c r="G83" s="376"/>
      <c r="H83" s="376"/>
      <c r="I83" s="376"/>
      <c r="J83" s="376"/>
      <c r="K83" s="376"/>
      <c r="L83" s="376"/>
      <c r="M83" s="376"/>
      <c r="N83" s="376"/>
      <c r="O83" s="376"/>
      <c r="P83" s="376">
        <v>9</v>
      </c>
      <c r="Q83" s="376">
        <v>10</v>
      </c>
      <c r="R83" s="376"/>
      <c r="S83" s="376"/>
      <c r="T83" s="378">
        <f t="shared" si="3"/>
        <v>19</v>
      </c>
    </row>
    <row r="84" spans="1:20" ht="12">
      <c r="A84" s="375">
        <v>79</v>
      </c>
      <c r="B84" s="376" t="s">
        <v>720</v>
      </c>
      <c r="C84" s="376" t="s">
        <v>770</v>
      </c>
      <c r="D84" s="376" t="s">
        <v>796</v>
      </c>
      <c r="E84" s="376" t="s">
        <v>460</v>
      </c>
      <c r="F84" s="376"/>
      <c r="G84" s="376"/>
      <c r="H84" s="376"/>
      <c r="I84" s="376"/>
      <c r="J84" s="376"/>
      <c r="K84" s="376"/>
      <c r="L84" s="376"/>
      <c r="M84" s="376">
        <v>9</v>
      </c>
      <c r="N84" s="376">
        <v>9</v>
      </c>
      <c r="O84" s="376"/>
      <c r="P84" s="376"/>
      <c r="Q84" s="376"/>
      <c r="R84" s="376"/>
      <c r="S84" s="376">
        <v>10</v>
      </c>
      <c r="T84" s="378">
        <f t="shared" si="3"/>
        <v>28</v>
      </c>
    </row>
    <row r="85" spans="1:20" ht="12">
      <c r="A85" s="375">
        <v>80</v>
      </c>
      <c r="B85" s="376" t="s">
        <v>721</v>
      </c>
      <c r="C85" s="376" t="s">
        <v>770</v>
      </c>
      <c r="D85" s="376" t="s">
        <v>463</v>
      </c>
      <c r="E85" s="376" t="s">
        <v>450</v>
      </c>
      <c r="F85" s="376"/>
      <c r="G85" s="376"/>
      <c r="H85" s="376"/>
      <c r="I85" s="376"/>
      <c r="J85" s="376"/>
      <c r="K85" s="376"/>
      <c r="L85" s="376"/>
      <c r="M85" s="376"/>
      <c r="N85" s="376"/>
      <c r="O85" s="376">
        <v>9</v>
      </c>
      <c r="P85" s="376">
        <v>9</v>
      </c>
      <c r="Q85" s="376"/>
      <c r="R85" s="376"/>
      <c r="S85" s="376">
        <v>10</v>
      </c>
      <c r="T85" s="378">
        <f t="shared" si="3"/>
        <v>28</v>
      </c>
    </row>
    <row r="86" spans="1:20" ht="12">
      <c r="A86" s="375">
        <v>81</v>
      </c>
      <c r="B86" s="376" t="s">
        <v>771</v>
      </c>
      <c r="C86" s="376" t="s">
        <v>770</v>
      </c>
      <c r="D86" s="376" t="s">
        <v>463</v>
      </c>
      <c r="E86" s="376" t="s">
        <v>772</v>
      </c>
      <c r="F86" s="376"/>
      <c r="G86" s="376"/>
      <c r="H86" s="376"/>
      <c r="I86" s="376"/>
      <c r="J86" s="376"/>
      <c r="K86" s="376"/>
      <c r="L86" s="376"/>
      <c r="M86" s="376"/>
      <c r="N86" s="376"/>
      <c r="O86" s="376">
        <v>9</v>
      </c>
      <c r="P86" s="376"/>
      <c r="Q86" s="376"/>
      <c r="R86" s="376">
        <v>9</v>
      </c>
      <c r="S86" s="376">
        <v>10</v>
      </c>
      <c r="T86" s="378">
        <f t="shared" si="3"/>
        <v>28</v>
      </c>
    </row>
    <row r="87" spans="1:20" ht="12">
      <c r="A87" s="375">
        <v>82</v>
      </c>
      <c r="B87" s="376" t="s">
        <v>589</v>
      </c>
      <c r="C87" s="376" t="s">
        <v>770</v>
      </c>
      <c r="D87" s="376" t="s">
        <v>590</v>
      </c>
      <c r="E87" s="376" t="s">
        <v>800</v>
      </c>
      <c r="F87" s="376"/>
      <c r="G87" s="376"/>
      <c r="H87" s="376"/>
      <c r="I87" s="376"/>
      <c r="J87" s="376"/>
      <c r="K87" s="376"/>
      <c r="L87" s="376"/>
      <c r="M87" s="376">
        <v>9</v>
      </c>
      <c r="N87" s="376">
        <v>9</v>
      </c>
      <c r="O87" s="376"/>
      <c r="P87" s="376"/>
      <c r="Q87" s="376"/>
      <c r="R87" s="376"/>
      <c r="S87" s="376">
        <v>10</v>
      </c>
      <c r="T87" s="378">
        <f t="shared" si="3"/>
        <v>28</v>
      </c>
    </row>
    <row r="88" spans="1:20" ht="12">
      <c r="A88" s="375">
        <v>83</v>
      </c>
      <c r="B88" s="376" t="s">
        <v>557</v>
      </c>
      <c r="C88" s="377" t="s">
        <v>356</v>
      </c>
      <c r="D88" s="377" t="s">
        <v>242</v>
      </c>
      <c r="E88" s="377" t="s">
        <v>798</v>
      </c>
      <c r="F88" s="376"/>
      <c r="G88" s="376"/>
      <c r="H88" s="376"/>
      <c r="I88" s="376"/>
      <c r="J88" s="376"/>
      <c r="K88" s="376"/>
      <c r="L88" s="376"/>
      <c r="M88" s="376"/>
      <c r="N88" s="376">
        <v>9</v>
      </c>
      <c r="O88" s="376"/>
      <c r="P88" s="376"/>
      <c r="Q88" s="376"/>
      <c r="R88" s="376">
        <v>9</v>
      </c>
      <c r="S88" s="376">
        <v>10</v>
      </c>
      <c r="T88" s="378">
        <f t="shared" si="3"/>
        <v>28</v>
      </c>
    </row>
    <row r="89" spans="1:20" ht="12">
      <c r="A89" s="375">
        <v>84</v>
      </c>
      <c r="B89" s="377" t="s">
        <v>793</v>
      </c>
      <c r="C89" s="377" t="s">
        <v>794</v>
      </c>
      <c r="D89" s="377" t="s">
        <v>553</v>
      </c>
      <c r="E89" s="377" t="s">
        <v>795</v>
      </c>
      <c r="F89" s="377"/>
      <c r="G89" s="377"/>
      <c r="H89" s="377"/>
      <c r="I89" s="377"/>
      <c r="J89" s="377"/>
      <c r="K89" s="377"/>
      <c r="L89" s="377">
        <v>6</v>
      </c>
      <c r="M89" s="377"/>
      <c r="N89" s="377">
        <v>9</v>
      </c>
      <c r="O89" s="377">
        <v>9</v>
      </c>
      <c r="P89" s="377"/>
      <c r="Q89" s="377">
        <v>10</v>
      </c>
      <c r="R89" s="377"/>
      <c r="S89" s="377">
        <v>10</v>
      </c>
      <c r="T89" s="378">
        <f t="shared" si="3"/>
        <v>44</v>
      </c>
    </row>
    <row r="90" spans="1:20" ht="12">
      <c r="A90" s="375">
        <v>85</v>
      </c>
      <c r="B90" s="377" t="s">
        <v>360</v>
      </c>
      <c r="C90" s="377" t="s">
        <v>559</v>
      </c>
      <c r="D90" s="377" t="s">
        <v>463</v>
      </c>
      <c r="E90" s="377" t="s">
        <v>456</v>
      </c>
      <c r="F90" s="376"/>
      <c r="G90" s="376"/>
      <c r="H90" s="376"/>
      <c r="I90" s="376"/>
      <c r="J90" s="376"/>
      <c r="K90" s="376"/>
      <c r="L90" s="376">
        <v>6</v>
      </c>
      <c r="M90" s="376"/>
      <c r="N90" s="376"/>
      <c r="O90" s="376">
        <v>9</v>
      </c>
      <c r="P90" s="376">
        <v>9</v>
      </c>
      <c r="Q90" s="376">
        <v>10</v>
      </c>
      <c r="R90" s="376"/>
      <c r="S90" s="376">
        <v>10</v>
      </c>
      <c r="T90" s="378">
        <f t="shared" si="3"/>
        <v>44</v>
      </c>
    </row>
    <row r="91" spans="1:20" ht="12">
      <c r="A91" s="375">
        <v>86</v>
      </c>
      <c r="B91" s="377" t="s">
        <v>558</v>
      </c>
      <c r="C91" s="377" t="s">
        <v>559</v>
      </c>
      <c r="D91" s="377" t="s">
        <v>796</v>
      </c>
      <c r="E91" s="377" t="s">
        <v>800</v>
      </c>
      <c r="F91" s="376"/>
      <c r="G91" s="376"/>
      <c r="H91" s="376"/>
      <c r="I91" s="376"/>
      <c r="J91" s="376"/>
      <c r="K91" s="376"/>
      <c r="L91" s="376"/>
      <c r="M91" s="376">
        <v>9</v>
      </c>
      <c r="N91" s="376"/>
      <c r="O91" s="376"/>
      <c r="P91" s="376"/>
      <c r="Q91" s="376">
        <v>10</v>
      </c>
      <c r="R91" s="376"/>
      <c r="S91" s="376"/>
      <c r="T91" s="378">
        <f>SUM(I91:S91)</f>
        <v>19</v>
      </c>
    </row>
    <row r="92" spans="1:20" ht="12">
      <c r="A92" s="375">
        <v>87</v>
      </c>
      <c r="B92" s="377" t="s">
        <v>243</v>
      </c>
      <c r="C92" s="377" t="s">
        <v>343</v>
      </c>
      <c r="D92" s="377" t="s">
        <v>149</v>
      </c>
      <c r="E92" s="377" t="s">
        <v>608</v>
      </c>
      <c r="F92" s="376"/>
      <c r="G92" s="376"/>
      <c r="H92" s="376"/>
      <c r="I92" s="376"/>
      <c r="J92" s="376"/>
      <c r="K92" s="376"/>
      <c r="L92" s="376"/>
      <c r="M92" s="376"/>
      <c r="N92" s="376"/>
      <c r="O92" s="376">
        <v>9</v>
      </c>
      <c r="P92" s="376"/>
      <c r="Q92" s="376"/>
      <c r="R92" s="376"/>
      <c r="S92" s="376"/>
      <c r="T92" s="378">
        <f>SUM(I92:S92)</f>
        <v>9</v>
      </c>
    </row>
    <row r="93" spans="1:20" ht="12">
      <c r="A93" s="375">
        <v>88</v>
      </c>
      <c r="B93" s="387"/>
      <c r="C93" s="372"/>
      <c r="D93" s="372"/>
      <c r="E93" s="387"/>
      <c r="F93" s="387"/>
      <c r="G93" s="387"/>
      <c r="H93" s="387"/>
      <c r="I93" s="387"/>
      <c r="J93" s="387"/>
      <c r="K93" s="387"/>
      <c r="L93" s="387"/>
      <c r="M93" s="387"/>
      <c r="N93" s="387"/>
      <c r="O93" s="387"/>
      <c r="P93" s="387"/>
      <c r="Q93" s="387"/>
      <c r="R93" s="387"/>
      <c r="S93" s="387"/>
      <c r="T93" s="387"/>
    </row>
    <row r="94" spans="1:20" ht="12">
      <c r="A94" s="375">
        <v>89</v>
      </c>
      <c r="B94" s="387"/>
      <c r="C94" s="372"/>
      <c r="D94" s="372"/>
      <c r="E94" s="387"/>
      <c r="F94" s="387"/>
      <c r="G94" s="387"/>
      <c r="H94" s="387"/>
      <c r="I94" s="387"/>
      <c r="J94" s="387"/>
      <c r="K94" s="387"/>
      <c r="L94" s="387"/>
      <c r="M94" s="387"/>
      <c r="N94" s="387"/>
      <c r="O94" s="387"/>
      <c r="P94" s="387"/>
      <c r="Q94" s="387"/>
      <c r="R94" s="387"/>
      <c r="S94" s="387"/>
      <c r="T94" s="387"/>
    </row>
    <row r="95" ht="12">
      <c r="A95" s="375">
        <v>90</v>
      </c>
    </row>
    <row r="96" ht="12">
      <c r="A96" s="375">
        <v>91</v>
      </c>
    </row>
    <row r="97" ht="12">
      <c r="A97" s="375">
        <v>92</v>
      </c>
    </row>
    <row r="98" ht="12">
      <c r="A98" s="375">
        <v>93</v>
      </c>
    </row>
    <row r="99" ht="12">
      <c r="A99" s="375">
        <v>94</v>
      </c>
    </row>
    <row r="101" spans="2:18" ht="12">
      <c r="B101" s="371"/>
      <c r="C101" s="371"/>
      <c r="O101" s="371"/>
      <c r="P101" s="371"/>
      <c r="Q101" s="371"/>
      <c r="R101" s="371"/>
    </row>
  </sheetData>
  <printOptions/>
  <pageMargins left="0.7500000000000001" right="0.7500000000000001" top="1" bottom="1" header="0.5" footer="0.5"/>
  <pageSetup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150"/>
  <sheetViews>
    <sheetView showGridLines="0" zoomScale="70" zoomScaleNormal="70" zoomScalePageLayoutView="0" workbookViewId="0" topLeftCell="A1">
      <selection activeCell="AD28" sqref="AD28"/>
    </sheetView>
  </sheetViews>
  <sheetFormatPr defaultColWidth="9.140625" defaultRowHeight="19.5" customHeight="1"/>
  <cols>
    <col min="1" max="1" width="7.7109375" style="3" customWidth="1"/>
    <col min="2" max="2" width="4.8515625" style="3" customWidth="1"/>
    <col min="3" max="3" width="4.00390625" style="3" customWidth="1"/>
    <col min="4" max="4" width="6.00390625" style="3" customWidth="1"/>
    <col min="5" max="5" width="8.421875" style="3" customWidth="1"/>
    <col min="6" max="6" width="3.28125" style="3" customWidth="1"/>
    <col min="7" max="7" width="10.140625" style="3" customWidth="1"/>
    <col min="8" max="8" width="12.421875" style="3" customWidth="1"/>
    <col min="9" max="9" width="7.00390625" style="3" customWidth="1"/>
    <col min="10" max="10" width="7.7109375" style="3" customWidth="1"/>
    <col min="11" max="11" width="4.8515625" style="3" customWidth="1"/>
    <col min="12" max="12" width="4.00390625" style="3" customWidth="1"/>
    <col min="13" max="13" width="6.00390625" style="3" customWidth="1"/>
    <col min="14" max="14" width="8.421875" style="3" customWidth="1"/>
    <col min="15" max="15" width="3.28125" style="3" customWidth="1"/>
    <col min="16" max="16" width="10.140625" style="3" customWidth="1"/>
    <col min="17" max="17" width="12.421875" style="3" customWidth="1"/>
    <col min="18" max="18" width="14.28125" style="3" customWidth="1"/>
    <col min="19" max="16384" width="9.140625" style="3" customWidth="1"/>
  </cols>
  <sheetData>
    <row r="1" spans="1:17" ht="21" customHeight="1">
      <c r="A1" s="1" t="s">
        <v>293</v>
      </c>
      <c r="B1" s="48"/>
      <c r="C1" s="48"/>
      <c r="D1" s="48"/>
      <c r="E1" s="48"/>
      <c r="F1" s="48"/>
      <c r="G1" s="48"/>
      <c r="H1" s="48"/>
      <c r="I1" s="48"/>
      <c r="J1" s="1" t="s">
        <v>293</v>
      </c>
      <c r="K1" s="48"/>
      <c r="L1" s="48"/>
      <c r="M1" s="48"/>
      <c r="N1" s="48"/>
      <c r="O1" s="48"/>
      <c r="P1" s="48"/>
      <c r="Q1" s="48"/>
    </row>
    <row r="2" spans="1:17" ht="21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21" customHeight="1">
      <c r="A3" s="48" t="s">
        <v>294</v>
      </c>
      <c r="B3" s="48"/>
      <c r="C3" s="541"/>
      <c r="D3" s="543"/>
      <c r="E3" s="543"/>
      <c r="F3" s="48"/>
      <c r="G3" s="48"/>
      <c r="H3" s="48"/>
      <c r="I3" s="48"/>
      <c r="J3" s="48" t="s">
        <v>294</v>
      </c>
      <c r="K3" s="48"/>
      <c r="L3" s="541"/>
      <c r="M3" s="543"/>
      <c r="N3" s="543"/>
      <c r="O3" s="48"/>
      <c r="P3" s="48"/>
      <c r="Q3" s="48"/>
    </row>
    <row r="4" spans="1:17" ht="21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21" customHeight="1">
      <c r="A5" s="48" t="s">
        <v>295</v>
      </c>
      <c r="B5" s="48"/>
      <c r="C5" s="538" t="str">
        <f>T(Nimet!C1)</f>
        <v>PT 75 Kansalliset</v>
      </c>
      <c r="D5" s="538"/>
      <c r="E5" s="538"/>
      <c r="F5" s="538"/>
      <c r="G5" s="538"/>
      <c r="H5" s="48"/>
      <c r="I5" s="48"/>
      <c r="J5" s="48" t="s">
        <v>295</v>
      </c>
      <c r="K5" s="48"/>
      <c r="L5" s="538" t="str">
        <f>T(Nimet!C1)</f>
        <v>PT 75 Kansalliset</v>
      </c>
      <c r="M5" s="538"/>
      <c r="N5" s="538"/>
      <c r="O5" s="538"/>
      <c r="P5" s="538"/>
      <c r="Q5" s="48"/>
    </row>
    <row r="6" spans="1:17" ht="21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1" customHeight="1">
      <c r="A7" s="48" t="s">
        <v>487</v>
      </c>
      <c r="B7" s="48"/>
      <c r="C7" s="538" t="e">
        <f>#N/A</f>
        <v>#REF!</v>
      </c>
      <c r="D7" s="538"/>
      <c r="E7" s="49" t="s">
        <v>488</v>
      </c>
      <c r="F7" s="48"/>
      <c r="G7" s="538" t="e">
        <f>#N/A</f>
        <v>#REF!</v>
      </c>
      <c r="H7" s="538"/>
      <c r="I7" s="48"/>
      <c r="J7" s="48" t="s">
        <v>487</v>
      </c>
      <c r="K7" s="48"/>
      <c r="L7" s="538" t="e">
        <f>#N/A</f>
        <v>#REF!</v>
      </c>
      <c r="M7" s="538"/>
      <c r="N7" s="49" t="s">
        <v>488</v>
      </c>
      <c r="O7" s="48"/>
      <c r="P7" s="538" t="e">
        <f>#N/A</f>
        <v>#REF!</v>
      </c>
      <c r="Q7" s="538"/>
    </row>
    <row r="8" spans="1:17" ht="21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21" customHeight="1">
      <c r="A9" s="538" t="e">
        <f>#N/A</f>
        <v>#REF!</v>
      </c>
      <c r="B9" s="538"/>
      <c r="C9" s="538"/>
      <c r="D9" s="538"/>
      <c r="E9" s="52" t="s">
        <v>489</v>
      </c>
      <c r="F9" s="53"/>
      <c r="G9" s="538" t="e">
        <f>#N/A</f>
        <v>#REF!</v>
      </c>
      <c r="H9" s="538"/>
      <c r="I9" s="48"/>
      <c r="J9" s="538" t="e">
        <f>#N/A</f>
        <v>#REF!</v>
      </c>
      <c r="K9" s="538"/>
      <c r="L9" s="538"/>
      <c r="M9" s="538"/>
      <c r="N9" s="52" t="s">
        <v>489</v>
      </c>
      <c r="O9" s="53"/>
      <c r="P9" s="538" t="e">
        <f>#N/A</f>
        <v>#REF!</v>
      </c>
      <c r="Q9" s="538"/>
    </row>
    <row r="10" spans="1:17" ht="21" customHeight="1">
      <c r="A10" s="48" t="s">
        <v>170</v>
      </c>
      <c r="B10" s="48"/>
      <c r="C10" s="48"/>
      <c r="D10" s="48"/>
      <c r="E10" s="48"/>
      <c r="F10" s="48"/>
      <c r="G10" s="48" t="s">
        <v>170</v>
      </c>
      <c r="H10" s="48"/>
      <c r="I10" s="48"/>
      <c r="J10" s="48" t="s">
        <v>170</v>
      </c>
      <c r="K10" s="48"/>
      <c r="L10" s="48"/>
      <c r="M10" s="48"/>
      <c r="N10" s="48"/>
      <c r="O10" s="48"/>
      <c r="P10" s="48" t="s">
        <v>170</v>
      </c>
      <c r="Q10" s="48"/>
    </row>
    <row r="11" spans="1:17" ht="21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21" customHeight="1">
      <c r="A12" s="538" t="e">
        <f>#N/A</f>
        <v>#REF!</v>
      </c>
      <c r="B12" s="538"/>
      <c r="C12" s="538"/>
      <c r="D12" s="538"/>
      <c r="E12" s="48"/>
      <c r="F12" s="48"/>
      <c r="G12" s="538" t="e">
        <f>#N/A</f>
        <v>#REF!</v>
      </c>
      <c r="H12" s="538"/>
      <c r="I12" s="48"/>
      <c r="J12" s="538" t="e">
        <f>#N/A</f>
        <v>#REF!</v>
      </c>
      <c r="K12" s="538"/>
      <c r="L12" s="538"/>
      <c r="M12" s="538"/>
      <c r="N12" s="48"/>
      <c r="O12" s="48"/>
      <c r="P12" s="538" t="e">
        <f>#N/A</f>
        <v>#REF!</v>
      </c>
      <c r="Q12" s="538"/>
    </row>
    <row r="13" spans="1:17" ht="21" customHeight="1">
      <c r="A13" s="48" t="s">
        <v>171</v>
      </c>
      <c r="B13" s="48"/>
      <c r="C13" s="48"/>
      <c r="D13" s="48"/>
      <c r="E13" s="48"/>
      <c r="F13" s="48"/>
      <c r="G13" s="48" t="s">
        <v>171</v>
      </c>
      <c r="H13" s="48"/>
      <c r="I13" s="48"/>
      <c r="J13" s="48" t="s">
        <v>171</v>
      </c>
      <c r="K13" s="48"/>
      <c r="L13" s="48"/>
      <c r="M13" s="48"/>
      <c r="N13" s="48"/>
      <c r="O13" s="48"/>
      <c r="P13" s="48" t="s">
        <v>171</v>
      </c>
      <c r="Q13" s="48"/>
    </row>
    <row r="14" spans="1:17" ht="21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21" customHeight="1">
      <c r="A15" s="48" t="s">
        <v>490</v>
      </c>
      <c r="B15" s="50"/>
      <c r="C15" s="53" t="s">
        <v>491</v>
      </c>
      <c r="D15" s="50"/>
      <c r="E15" s="48"/>
      <c r="F15" s="48"/>
      <c r="G15" s="48"/>
      <c r="H15" s="48"/>
      <c r="I15" s="48"/>
      <c r="J15" s="48" t="s">
        <v>490</v>
      </c>
      <c r="K15" s="50"/>
      <c r="L15" s="53" t="s">
        <v>491</v>
      </c>
      <c r="M15" s="50"/>
      <c r="N15" s="48"/>
      <c r="O15" s="48"/>
      <c r="P15" s="48"/>
      <c r="Q15" s="48"/>
    </row>
    <row r="16" spans="1:17" ht="21" customHeight="1">
      <c r="A16" s="48" t="s">
        <v>492</v>
      </c>
      <c r="B16" s="54"/>
      <c r="C16" s="53" t="s">
        <v>491</v>
      </c>
      <c r="D16" s="54"/>
      <c r="E16" s="48"/>
      <c r="F16" s="48"/>
      <c r="G16" s="538"/>
      <c r="H16" s="538"/>
      <c r="I16" s="48"/>
      <c r="J16" s="48" t="s">
        <v>492</v>
      </c>
      <c r="K16" s="54"/>
      <c r="L16" s="53" t="s">
        <v>491</v>
      </c>
      <c r="M16" s="54"/>
      <c r="N16" s="48"/>
      <c r="O16" s="48"/>
      <c r="P16" s="538"/>
      <c r="Q16" s="538"/>
    </row>
    <row r="17" spans="1:17" ht="21" customHeight="1">
      <c r="A17" s="48" t="s">
        <v>493</v>
      </c>
      <c r="B17" s="54"/>
      <c r="C17" s="53" t="s">
        <v>491</v>
      </c>
      <c r="D17" s="54"/>
      <c r="E17" s="48"/>
      <c r="F17" s="48"/>
      <c r="G17" s="48" t="s">
        <v>261</v>
      </c>
      <c r="H17" s="48"/>
      <c r="I17" s="48"/>
      <c r="J17" s="48" t="s">
        <v>493</v>
      </c>
      <c r="K17" s="54"/>
      <c r="L17" s="53" t="s">
        <v>491</v>
      </c>
      <c r="M17" s="54"/>
      <c r="N17" s="48"/>
      <c r="O17" s="48"/>
      <c r="P17" s="48" t="s">
        <v>261</v>
      </c>
      <c r="Q17" s="48"/>
    </row>
    <row r="18" spans="1:17" ht="21" customHeight="1">
      <c r="A18" s="48" t="s">
        <v>262</v>
      </c>
      <c r="B18" s="54"/>
      <c r="C18" s="53" t="s">
        <v>491</v>
      </c>
      <c r="D18" s="54"/>
      <c r="E18" s="48"/>
      <c r="F18" s="48"/>
      <c r="G18" s="48"/>
      <c r="H18" s="48"/>
      <c r="I18" s="48"/>
      <c r="J18" s="48" t="s">
        <v>262</v>
      </c>
      <c r="K18" s="54"/>
      <c r="L18" s="53" t="s">
        <v>491</v>
      </c>
      <c r="M18" s="54"/>
      <c r="N18" s="48"/>
      <c r="O18" s="48"/>
      <c r="P18" s="48"/>
      <c r="Q18" s="48"/>
    </row>
    <row r="19" spans="1:17" ht="21" customHeight="1">
      <c r="A19" s="48" t="s">
        <v>263</v>
      </c>
      <c r="B19" s="54"/>
      <c r="C19" s="53" t="s">
        <v>491</v>
      </c>
      <c r="D19" s="54"/>
      <c r="E19" s="48"/>
      <c r="F19" s="48"/>
      <c r="G19" s="538"/>
      <c r="H19" s="538"/>
      <c r="I19" s="48"/>
      <c r="J19" s="48" t="s">
        <v>263</v>
      </c>
      <c r="K19" s="54"/>
      <c r="L19" s="53" t="s">
        <v>491</v>
      </c>
      <c r="M19" s="54"/>
      <c r="N19" s="48"/>
      <c r="O19" s="48"/>
      <c r="P19" s="538"/>
      <c r="Q19" s="538"/>
    </row>
    <row r="20" spans="1:17" ht="21" customHeight="1">
      <c r="A20" s="48" t="s">
        <v>264</v>
      </c>
      <c r="B20" s="54"/>
      <c r="C20" s="53" t="s">
        <v>491</v>
      </c>
      <c r="D20" s="54"/>
      <c r="E20" s="48"/>
      <c r="F20" s="48"/>
      <c r="G20" s="48" t="s">
        <v>375</v>
      </c>
      <c r="H20" s="48"/>
      <c r="I20" s="48"/>
      <c r="J20" s="48" t="s">
        <v>264</v>
      </c>
      <c r="K20" s="54"/>
      <c r="L20" s="53" t="s">
        <v>491</v>
      </c>
      <c r="M20" s="54"/>
      <c r="N20" s="48"/>
      <c r="O20" s="48"/>
      <c r="P20" s="48" t="s">
        <v>375</v>
      </c>
      <c r="Q20" s="48"/>
    </row>
    <row r="21" spans="1:17" ht="21" customHeight="1">
      <c r="A21" s="48" t="s">
        <v>376</v>
      </c>
      <c r="B21" s="54"/>
      <c r="C21" s="53" t="s">
        <v>491</v>
      </c>
      <c r="D21" s="54"/>
      <c r="E21" s="48"/>
      <c r="F21" s="48"/>
      <c r="G21" s="48"/>
      <c r="H21" s="48"/>
      <c r="I21" s="48"/>
      <c r="J21" s="48" t="s">
        <v>376</v>
      </c>
      <c r="K21" s="54"/>
      <c r="L21" s="53" t="s">
        <v>491</v>
      </c>
      <c r="M21" s="54"/>
      <c r="N21" s="48"/>
      <c r="O21" s="48"/>
      <c r="P21" s="48"/>
      <c r="Q21" s="48"/>
    </row>
    <row r="22" spans="1:17" ht="21" customHeight="1">
      <c r="A22" s="48" t="s">
        <v>377</v>
      </c>
      <c r="B22" s="54"/>
      <c r="C22" s="53" t="s">
        <v>491</v>
      </c>
      <c r="D22" s="54"/>
      <c r="E22" s="48"/>
      <c r="F22" s="48"/>
      <c r="G22" s="538"/>
      <c r="H22" s="538"/>
      <c r="I22" s="48"/>
      <c r="J22" s="48" t="s">
        <v>377</v>
      </c>
      <c r="K22" s="54"/>
      <c r="L22" s="53" t="s">
        <v>491</v>
      </c>
      <c r="M22" s="54"/>
      <c r="N22" s="48"/>
      <c r="O22" s="48"/>
      <c r="P22" s="538"/>
      <c r="Q22" s="538"/>
    </row>
    <row r="23" spans="1:17" ht="21" customHeight="1">
      <c r="A23" s="48" t="s">
        <v>378</v>
      </c>
      <c r="B23" s="54"/>
      <c r="C23" s="53" t="s">
        <v>491</v>
      </c>
      <c r="D23" s="54"/>
      <c r="E23" s="48"/>
      <c r="F23" s="48"/>
      <c r="G23" s="48" t="s">
        <v>379</v>
      </c>
      <c r="H23" s="48"/>
      <c r="I23" s="48"/>
      <c r="J23" s="48" t="s">
        <v>378</v>
      </c>
      <c r="K23" s="54"/>
      <c r="L23" s="53" t="s">
        <v>491</v>
      </c>
      <c r="M23" s="54"/>
      <c r="N23" s="48"/>
      <c r="O23" s="48"/>
      <c r="P23" s="48" t="s">
        <v>379</v>
      </c>
      <c r="Q23" s="48"/>
    </row>
    <row r="24" spans="1:17" ht="21" customHeight="1">
      <c r="A24" s="48"/>
      <c r="B24" s="48"/>
      <c r="C24" s="53"/>
      <c r="D24" s="48"/>
      <c r="E24" s="48"/>
      <c r="F24" s="48"/>
      <c r="G24" s="48"/>
      <c r="H24" s="48"/>
      <c r="I24" s="48"/>
      <c r="J24" s="48"/>
      <c r="K24" s="48"/>
      <c r="L24" s="53"/>
      <c r="M24" s="48"/>
      <c r="N24" s="48"/>
      <c r="O24" s="48"/>
      <c r="P24" s="48"/>
      <c r="Q24" s="48"/>
    </row>
    <row r="25" spans="1:17" ht="21" customHeight="1">
      <c r="A25" s="55"/>
      <c r="B25" s="55"/>
      <c r="C25" s="55"/>
      <c r="D25" s="55"/>
      <c r="E25" s="55"/>
      <c r="F25" s="55"/>
      <c r="G25" s="55"/>
      <c r="H25" s="55"/>
      <c r="I25" s="48"/>
      <c r="J25" s="55"/>
      <c r="K25" s="55"/>
      <c r="L25" s="55"/>
      <c r="M25" s="55"/>
      <c r="N25" s="55"/>
      <c r="O25" s="55"/>
      <c r="P25" s="55"/>
      <c r="Q25" s="55"/>
    </row>
    <row r="26" spans="1:17" ht="21" customHeight="1">
      <c r="A26" s="1" t="s">
        <v>293</v>
      </c>
      <c r="B26" s="48"/>
      <c r="C26" s="48"/>
      <c r="D26" s="48"/>
      <c r="E26" s="48"/>
      <c r="F26" s="48"/>
      <c r="G26" s="48"/>
      <c r="H26" s="48"/>
      <c r="I26" s="48"/>
      <c r="J26" s="1" t="s">
        <v>293</v>
      </c>
      <c r="K26" s="48"/>
      <c r="L26" s="48"/>
      <c r="M26" s="48"/>
      <c r="N26" s="48"/>
      <c r="O26" s="48"/>
      <c r="P26" s="48"/>
      <c r="Q26" s="48"/>
    </row>
    <row r="27" spans="1:17" ht="21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17" ht="21" customHeight="1">
      <c r="A28" s="48" t="s">
        <v>294</v>
      </c>
      <c r="B28" s="48"/>
      <c r="C28" s="541"/>
      <c r="D28" s="543"/>
      <c r="E28" s="543"/>
      <c r="F28" s="48"/>
      <c r="G28" s="48"/>
      <c r="H28" s="48"/>
      <c r="I28" s="48"/>
      <c r="J28" s="48" t="s">
        <v>294</v>
      </c>
      <c r="K28" s="48"/>
      <c r="L28" s="541"/>
      <c r="M28" s="543"/>
      <c r="N28" s="543"/>
      <c r="O28" s="48"/>
      <c r="P28" s="48"/>
      <c r="Q28" s="48"/>
    </row>
    <row r="29" spans="1:17" ht="21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ht="21" customHeight="1">
      <c r="A30" s="48" t="s">
        <v>295</v>
      </c>
      <c r="B30" s="48"/>
      <c r="C30" s="538" t="str">
        <f>T(Nimet!C1)</f>
        <v>PT 75 Kansalliset</v>
      </c>
      <c r="D30" s="538"/>
      <c r="E30" s="538"/>
      <c r="F30" s="538"/>
      <c r="G30" s="538"/>
      <c r="H30" s="48"/>
      <c r="I30" s="48"/>
      <c r="J30" s="48" t="s">
        <v>295</v>
      </c>
      <c r="K30" s="48"/>
      <c r="L30" s="538" t="str">
        <f>T(Nimet!C1)</f>
        <v>PT 75 Kansalliset</v>
      </c>
      <c r="M30" s="538"/>
      <c r="N30" s="538"/>
      <c r="O30" s="538"/>
      <c r="P30" s="538"/>
      <c r="Q30" s="48"/>
    </row>
    <row r="31" spans="1:17" ht="21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 ht="21" customHeight="1">
      <c r="A32" s="48" t="s">
        <v>487</v>
      </c>
      <c r="B32" s="48"/>
      <c r="C32" s="538" t="e">
        <f>#N/A</f>
        <v>#REF!</v>
      </c>
      <c r="D32" s="538"/>
      <c r="E32" s="49" t="s">
        <v>488</v>
      </c>
      <c r="F32" s="48"/>
      <c r="G32" s="538" t="e">
        <f>#N/A</f>
        <v>#REF!</v>
      </c>
      <c r="H32" s="538"/>
      <c r="I32" s="48"/>
      <c r="J32" s="48" t="s">
        <v>487</v>
      </c>
      <c r="K32" s="48"/>
      <c r="L32" s="538" t="e">
        <f>#N/A</f>
        <v>#REF!</v>
      </c>
      <c r="M32" s="538"/>
      <c r="N32" s="49" t="s">
        <v>488</v>
      </c>
      <c r="O32" s="48"/>
      <c r="P32" s="538" t="e">
        <f>#N/A</f>
        <v>#REF!</v>
      </c>
      <c r="Q32" s="538"/>
    </row>
    <row r="33" spans="1:17" ht="21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</row>
    <row r="34" spans="1:17" ht="21" customHeight="1">
      <c r="A34" s="538" t="e">
        <f>#N/A</f>
        <v>#REF!</v>
      </c>
      <c r="B34" s="538"/>
      <c r="C34" s="538"/>
      <c r="D34" s="538"/>
      <c r="E34" s="52" t="s">
        <v>489</v>
      </c>
      <c r="F34" s="53"/>
      <c r="G34" s="538" t="e">
        <f>#N/A</f>
        <v>#REF!</v>
      </c>
      <c r="H34" s="538"/>
      <c r="I34" s="48"/>
      <c r="J34" s="538" t="e">
        <f>#N/A</f>
        <v>#REF!</v>
      </c>
      <c r="K34" s="538"/>
      <c r="L34" s="538"/>
      <c r="M34" s="538"/>
      <c r="N34" s="52" t="s">
        <v>489</v>
      </c>
      <c r="O34" s="53"/>
      <c r="P34" s="538" t="e">
        <f>#N/A</f>
        <v>#REF!</v>
      </c>
      <c r="Q34" s="538"/>
    </row>
    <row r="35" spans="1:17" ht="21" customHeight="1">
      <c r="A35" s="48" t="s">
        <v>170</v>
      </c>
      <c r="B35" s="48"/>
      <c r="C35" s="48"/>
      <c r="D35" s="48"/>
      <c r="E35" s="48"/>
      <c r="F35" s="48"/>
      <c r="G35" s="48" t="s">
        <v>170</v>
      </c>
      <c r="H35" s="48"/>
      <c r="I35" s="48"/>
      <c r="J35" s="48" t="s">
        <v>170</v>
      </c>
      <c r="K35" s="48"/>
      <c r="L35" s="48"/>
      <c r="M35" s="48"/>
      <c r="N35" s="48"/>
      <c r="O35" s="48"/>
      <c r="P35" s="48" t="s">
        <v>170</v>
      </c>
      <c r="Q35" s="48"/>
    </row>
    <row r="36" spans="1:17" ht="2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</row>
    <row r="37" spans="1:17" ht="21" customHeight="1">
      <c r="A37" s="538" t="e">
        <f>#N/A</f>
        <v>#REF!</v>
      </c>
      <c r="B37" s="538"/>
      <c r="C37" s="538"/>
      <c r="D37" s="538"/>
      <c r="E37" s="48"/>
      <c r="F37" s="48"/>
      <c r="G37" s="538" t="e">
        <f>#N/A</f>
        <v>#REF!</v>
      </c>
      <c r="H37" s="538"/>
      <c r="I37" s="48"/>
      <c r="J37" s="538" t="e">
        <f>#N/A</f>
        <v>#REF!</v>
      </c>
      <c r="K37" s="538"/>
      <c r="L37" s="538"/>
      <c r="M37" s="538"/>
      <c r="N37" s="48"/>
      <c r="O37" s="48"/>
      <c r="P37" s="538" t="e">
        <f>#N/A</f>
        <v>#REF!</v>
      </c>
      <c r="Q37" s="538"/>
    </row>
    <row r="38" spans="1:17" ht="21" customHeight="1">
      <c r="A38" s="48" t="s">
        <v>171</v>
      </c>
      <c r="B38" s="48"/>
      <c r="C38" s="48"/>
      <c r="D38" s="48"/>
      <c r="E38" s="48"/>
      <c r="F38" s="48"/>
      <c r="G38" s="48" t="s">
        <v>171</v>
      </c>
      <c r="H38" s="48"/>
      <c r="I38" s="48"/>
      <c r="J38" s="48" t="s">
        <v>171</v>
      </c>
      <c r="K38" s="48"/>
      <c r="L38" s="48"/>
      <c r="M38" s="48"/>
      <c r="N38" s="48"/>
      <c r="O38" s="48"/>
      <c r="P38" s="48" t="s">
        <v>171</v>
      </c>
      <c r="Q38" s="48"/>
    </row>
    <row r="39" spans="1:17" ht="21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1:17" ht="21" customHeight="1">
      <c r="A40" s="48" t="s">
        <v>490</v>
      </c>
      <c r="B40" s="50"/>
      <c r="C40" s="53" t="s">
        <v>491</v>
      </c>
      <c r="D40" s="50"/>
      <c r="E40" s="48"/>
      <c r="F40" s="48"/>
      <c r="G40" s="48"/>
      <c r="H40" s="48"/>
      <c r="I40" s="48"/>
      <c r="J40" s="48" t="s">
        <v>490</v>
      </c>
      <c r="K40" s="50"/>
      <c r="L40" s="53" t="s">
        <v>491</v>
      </c>
      <c r="M40" s="50"/>
      <c r="N40" s="48"/>
      <c r="O40" s="48"/>
      <c r="P40" s="48"/>
      <c r="Q40" s="48"/>
    </row>
    <row r="41" spans="1:17" ht="21" customHeight="1">
      <c r="A41" s="48" t="s">
        <v>492</v>
      </c>
      <c r="B41" s="54"/>
      <c r="C41" s="53" t="s">
        <v>491</v>
      </c>
      <c r="D41" s="54"/>
      <c r="E41" s="48"/>
      <c r="F41" s="48"/>
      <c r="G41" s="538"/>
      <c r="H41" s="538"/>
      <c r="I41" s="48"/>
      <c r="J41" s="48" t="s">
        <v>492</v>
      </c>
      <c r="K41" s="54"/>
      <c r="L41" s="53" t="s">
        <v>491</v>
      </c>
      <c r="M41" s="54"/>
      <c r="N41" s="48"/>
      <c r="O41" s="48"/>
      <c r="P41" s="538"/>
      <c r="Q41" s="538"/>
    </row>
    <row r="42" spans="1:17" ht="21" customHeight="1">
      <c r="A42" s="48" t="s">
        <v>493</v>
      </c>
      <c r="B42" s="54"/>
      <c r="C42" s="53" t="s">
        <v>491</v>
      </c>
      <c r="D42" s="54"/>
      <c r="E42" s="48"/>
      <c r="F42" s="48"/>
      <c r="G42" s="48" t="s">
        <v>261</v>
      </c>
      <c r="H42" s="48"/>
      <c r="I42" s="48"/>
      <c r="J42" s="48" t="s">
        <v>493</v>
      </c>
      <c r="K42" s="54"/>
      <c r="L42" s="53" t="s">
        <v>491</v>
      </c>
      <c r="M42" s="54"/>
      <c r="N42" s="48"/>
      <c r="O42" s="48"/>
      <c r="P42" s="48" t="s">
        <v>261</v>
      </c>
      <c r="Q42" s="48"/>
    </row>
    <row r="43" spans="1:17" ht="21" customHeight="1">
      <c r="A43" s="48" t="s">
        <v>262</v>
      </c>
      <c r="B43" s="54"/>
      <c r="C43" s="53" t="s">
        <v>491</v>
      </c>
      <c r="D43" s="54"/>
      <c r="E43" s="48"/>
      <c r="F43" s="48"/>
      <c r="G43" s="48"/>
      <c r="H43" s="48"/>
      <c r="I43" s="48"/>
      <c r="J43" s="48" t="s">
        <v>262</v>
      </c>
      <c r="K43" s="54"/>
      <c r="L43" s="53" t="s">
        <v>491</v>
      </c>
      <c r="M43" s="54"/>
      <c r="N43" s="48"/>
      <c r="O43" s="48"/>
      <c r="P43" s="48"/>
      <c r="Q43" s="48"/>
    </row>
    <row r="44" spans="1:17" ht="21" customHeight="1">
      <c r="A44" s="48" t="s">
        <v>263</v>
      </c>
      <c r="B44" s="54"/>
      <c r="C44" s="53" t="s">
        <v>491</v>
      </c>
      <c r="D44" s="54"/>
      <c r="E44" s="48"/>
      <c r="F44" s="48"/>
      <c r="G44" s="538"/>
      <c r="H44" s="538"/>
      <c r="I44" s="48"/>
      <c r="J44" s="48" t="s">
        <v>263</v>
      </c>
      <c r="K44" s="54"/>
      <c r="L44" s="53" t="s">
        <v>491</v>
      </c>
      <c r="M44" s="54"/>
      <c r="N44" s="48"/>
      <c r="O44" s="48"/>
      <c r="P44" s="538"/>
      <c r="Q44" s="538"/>
    </row>
    <row r="45" spans="1:17" ht="21" customHeight="1">
      <c r="A45" s="48" t="s">
        <v>264</v>
      </c>
      <c r="B45" s="54"/>
      <c r="C45" s="53" t="s">
        <v>491</v>
      </c>
      <c r="D45" s="54"/>
      <c r="E45" s="48"/>
      <c r="F45" s="48"/>
      <c r="G45" s="48" t="s">
        <v>375</v>
      </c>
      <c r="H45" s="48"/>
      <c r="I45" s="48"/>
      <c r="J45" s="48" t="s">
        <v>264</v>
      </c>
      <c r="K45" s="54"/>
      <c r="L45" s="53" t="s">
        <v>491</v>
      </c>
      <c r="M45" s="54"/>
      <c r="N45" s="48"/>
      <c r="O45" s="48"/>
      <c r="P45" s="48" t="s">
        <v>375</v>
      </c>
      <c r="Q45" s="48"/>
    </row>
    <row r="46" spans="1:17" ht="21" customHeight="1">
      <c r="A46" s="48" t="s">
        <v>376</v>
      </c>
      <c r="B46" s="54"/>
      <c r="C46" s="53" t="s">
        <v>491</v>
      </c>
      <c r="D46" s="54"/>
      <c r="E46" s="48"/>
      <c r="F46" s="48"/>
      <c r="G46" s="48"/>
      <c r="H46" s="48"/>
      <c r="I46" s="48"/>
      <c r="J46" s="48" t="s">
        <v>376</v>
      </c>
      <c r="K46" s="54"/>
      <c r="L46" s="53" t="s">
        <v>491</v>
      </c>
      <c r="M46" s="54"/>
      <c r="N46" s="48"/>
      <c r="O46" s="48"/>
      <c r="P46" s="48"/>
      <c r="Q46" s="48"/>
    </row>
    <row r="47" spans="1:17" ht="21" customHeight="1">
      <c r="A47" s="48" t="s">
        <v>377</v>
      </c>
      <c r="B47" s="54"/>
      <c r="C47" s="53" t="s">
        <v>491</v>
      </c>
      <c r="D47" s="54"/>
      <c r="E47" s="48"/>
      <c r="F47" s="48"/>
      <c r="G47" s="538"/>
      <c r="H47" s="538"/>
      <c r="I47" s="48"/>
      <c r="J47" s="48" t="s">
        <v>377</v>
      </c>
      <c r="K47" s="54"/>
      <c r="L47" s="53" t="s">
        <v>491</v>
      </c>
      <c r="M47" s="54"/>
      <c r="N47" s="48"/>
      <c r="O47" s="48"/>
      <c r="P47" s="538"/>
      <c r="Q47" s="538"/>
    </row>
    <row r="48" spans="1:17" ht="21" customHeight="1">
      <c r="A48" s="48" t="s">
        <v>378</v>
      </c>
      <c r="B48" s="54"/>
      <c r="C48" s="53" t="s">
        <v>491</v>
      </c>
      <c r="D48" s="54"/>
      <c r="E48" s="48"/>
      <c r="F48" s="48"/>
      <c r="G48" s="48" t="s">
        <v>379</v>
      </c>
      <c r="H48" s="48"/>
      <c r="I48" s="48"/>
      <c r="J48" s="48" t="s">
        <v>378</v>
      </c>
      <c r="K48" s="54"/>
      <c r="L48" s="53" t="s">
        <v>491</v>
      </c>
      <c r="M48" s="54"/>
      <c r="N48" s="48"/>
      <c r="O48" s="48"/>
      <c r="P48" s="48" t="s">
        <v>379</v>
      </c>
      <c r="Q48" s="48"/>
    </row>
    <row r="49" spans="1:17" ht="21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17" ht="21" customHeight="1">
      <c r="A50" s="55"/>
      <c r="B50" s="55"/>
      <c r="C50" s="55"/>
      <c r="D50" s="55"/>
      <c r="E50" s="55"/>
      <c r="F50" s="55"/>
      <c r="G50" s="55"/>
      <c r="H50" s="55"/>
      <c r="I50" s="48"/>
      <c r="J50" s="55"/>
      <c r="K50" s="55"/>
      <c r="L50" s="55"/>
      <c r="M50" s="55"/>
      <c r="N50" s="55"/>
      <c r="O50" s="55"/>
      <c r="P50" s="55"/>
      <c r="Q50" s="55"/>
    </row>
    <row r="51" spans="1:17" ht="21" customHeight="1">
      <c r="A51" s="1" t="s">
        <v>293</v>
      </c>
      <c r="B51" s="48"/>
      <c r="C51" s="48"/>
      <c r="D51" s="48"/>
      <c r="E51" s="48"/>
      <c r="F51" s="48"/>
      <c r="G51" s="48"/>
      <c r="H51" s="48"/>
      <c r="I51" s="48"/>
      <c r="J51" s="1" t="s">
        <v>293</v>
      </c>
      <c r="K51" s="48"/>
      <c r="L51" s="48"/>
      <c r="M51" s="48"/>
      <c r="N51" s="48"/>
      <c r="O51" s="48"/>
      <c r="P51" s="48"/>
      <c r="Q51" s="48"/>
    </row>
    <row r="52" spans="1:17" ht="21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</row>
    <row r="53" spans="1:17" ht="21" customHeight="1">
      <c r="A53" s="48" t="s">
        <v>294</v>
      </c>
      <c r="B53" s="48"/>
      <c r="C53" s="541"/>
      <c r="D53" s="543"/>
      <c r="E53" s="543"/>
      <c r="F53" s="48"/>
      <c r="G53" s="48"/>
      <c r="H53" s="48"/>
      <c r="I53" s="48"/>
      <c r="J53" s="48" t="s">
        <v>294</v>
      </c>
      <c r="K53" s="48"/>
      <c r="L53" s="541"/>
      <c r="M53" s="543"/>
      <c r="N53" s="543"/>
      <c r="O53" s="48"/>
      <c r="P53" s="48"/>
      <c r="Q53" s="48"/>
    </row>
    <row r="54" spans="1:17" ht="21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21" customHeight="1">
      <c r="A55" s="48" t="s">
        <v>295</v>
      </c>
      <c r="B55" s="48"/>
      <c r="C55" s="538" t="str">
        <f>T(Nimet!C1)</f>
        <v>PT 75 Kansalliset</v>
      </c>
      <c r="D55" s="538"/>
      <c r="E55" s="538"/>
      <c r="F55" s="538"/>
      <c r="G55" s="538"/>
      <c r="H55" s="48"/>
      <c r="I55" s="48"/>
      <c r="J55" s="48" t="s">
        <v>295</v>
      </c>
      <c r="K55" s="48"/>
      <c r="L55" s="538" t="str">
        <f>T(Nimet!C1)</f>
        <v>PT 75 Kansalliset</v>
      </c>
      <c r="M55" s="538"/>
      <c r="N55" s="538"/>
      <c r="O55" s="538"/>
      <c r="P55" s="538"/>
      <c r="Q55" s="48"/>
    </row>
    <row r="56" spans="1:17" ht="21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</row>
    <row r="57" spans="1:17" ht="21" customHeight="1">
      <c r="A57" s="48" t="s">
        <v>487</v>
      </c>
      <c r="B57" s="48"/>
      <c r="C57" s="538" t="e">
        <f>#N/A</f>
        <v>#REF!</v>
      </c>
      <c r="D57" s="538"/>
      <c r="E57" s="49" t="s">
        <v>488</v>
      </c>
      <c r="F57" s="48"/>
      <c r="G57" s="538" t="e">
        <f>#N/A</f>
        <v>#REF!</v>
      </c>
      <c r="H57" s="538"/>
      <c r="I57" s="48"/>
      <c r="J57" s="48" t="s">
        <v>487</v>
      </c>
      <c r="K57" s="48"/>
      <c r="L57" s="538" t="e">
        <f>#N/A</f>
        <v>#REF!</v>
      </c>
      <c r="M57" s="538"/>
      <c r="N57" s="49" t="s">
        <v>488</v>
      </c>
      <c r="O57" s="48"/>
      <c r="P57" s="538" t="e">
        <f>#N/A</f>
        <v>#REF!</v>
      </c>
      <c r="Q57" s="538"/>
    </row>
    <row r="58" spans="1:17" ht="21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</row>
    <row r="59" spans="1:17" ht="21" customHeight="1">
      <c r="A59" s="538" t="e">
        <f>#N/A</f>
        <v>#REF!</v>
      </c>
      <c r="B59" s="538"/>
      <c r="C59" s="538"/>
      <c r="D59" s="538"/>
      <c r="E59" s="52" t="s">
        <v>489</v>
      </c>
      <c r="F59" s="53"/>
      <c r="G59" s="538" t="e">
        <f>#N/A</f>
        <v>#REF!</v>
      </c>
      <c r="H59" s="538"/>
      <c r="I59" s="48"/>
      <c r="J59" s="538" t="e">
        <f>#N/A</f>
        <v>#REF!</v>
      </c>
      <c r="K59" s="538"/>
      <c r="L59" s="538"/>
      <c r="M59" s="538"/>
      <c r="N59" s="52" t="s">
        <v>489</v>
      </c>
      <c r="O59" s="53"/>
      <c r="P59" s="538" t="e">
        <f>#N/A</f>
        <v>#REF!</v>
      </c>
      <c r="Q59" s="538"/>
    </row>
    <row r="60" spans="1:17" ht="21" customHeight="1">
      <c r="A60" s="48" t="s">
        <v>170</v>
      </c>
      <c r="B60" s="48"/>
      <c r="C60" s="48"/>
      <c r="D60" s="48"/>
      <c r="E60" s="48"/>
      <c r="F60" s="48"/>
      <c r="G60" s="48" t="s">
        <v>170</v>
      </c>
      <c r="H60" s="48"/>
      <c r="I60" s="48"/>
      <c r="J60" s="48" t="s">
        <v>170</v>
      </c>
      <c r="K60" s="48"/>
      <c r="L60" s="48"/>
      <c r="M60" s="48"/>
      <c r="N60" s="48"/>
      <c r="O60" s="48"/>
      <c r="P60" s="48" t="s">
        <v>170</v>
      </c>
      <c r="Q60" s="48"/>
    </row>
    <row r="61" spans="1:17" ht="21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</row>
    <row r="62" spans="1:17" ht="21" customHeight="1">
      <c r="A62" s="538" t="e">
        <f>#N/A</f>
        <v>#REF!</v>
      </c>
      <c r="B62" s="538"/>
      <c r="C62" s="538"/>
      <c r="D62" s="538"/>
      <c r="E62" s="48"/>
      <c r="F62" s="48"/>
      <c r="G62" s="538" t="e">
        <f>#N/A</f>
        <v>#REF!</v>
      </c>
      <c r="H62" s="538"/>
      <c r="I62" s="48"/>
      <c r="J62" s="538" t="e">
        <f>#N/A</f>
        <v>#REF!</v>
      </c>
      <c r="K62" s="538"/>
      <c r="L62" s="538"/>
      <c r="M62" s="538"/>
      <c r="N62" s="48"/>
      <c r="O62" s="48"/>
      <c r="P62" s="538" t="e">
        <f>#N/A</f>
        <v>#REF!</v>
      </c>
      <c r="Q62" s="538"/>
    </row>
    <row r="63" spans="1:17" ht="21" customHeight="1">
      <c r="A63" s="48" t="s">
        <v>171</v>
      </c>
      <c r="B63" s="48"/>
      <c r="C63" s="48"/>
      <c r="D63" s="48"/>
      <c r="E63" s="48"/>
      <c r="F63" s="48"/>
      <c r="G63" s="48" t="s">
        <v>171</v>
      </c>
      <c r="H63" s="48"/>
      <c r="I63" s="48"/>
      <c r="J63" s="48" t="s">
        <v>171</v>
      </c>
      <c r="K63" s="48"/>
      <c r="L63" s="48"/>
      <c r="M63" s="48"/>
      <c r="N63" s="48"/>
      <c r="O63" s="48"/>
      <c r="P63" s="48" t="s">
        <v>171</v>
      </c>
      <c r="Q63" s="48"/>
    </row>
    <row r="64" spans="1:17" ht="21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</row>
    <row r="65" spans="1:17" ht="21" customHeight="1">
      <c r="A65" s="48" t="s">
        <v>490</v>
      </c>
      <c r="B65" s="50"/>
      <c r="C65" s="53" t="s">
        <v>491</v>
      </c>
      <c r="D65" s="50"/>
      <c r="E65" s="48"/>
      <c r="F65" s="48"/>
      <c r="G65" s="48"/>
      <c r="H65" s="48"/>
      <c r="I65" s="48"/>
      <c r="J65" s="48" t="s">
        <v>490</v>
      </c>
      <c r="K65" s="50"/>
      <c r="L65" s="53" t="s">
        <v>491</v>
      </c>
      <c r="M65" s="50"/>
      <c r="N65" s="48"/>
      <c r="O65" s="48"/>
      <c r="P65" s="48"/>
      <c r="Q65" s="48"/>
    </row>
    <row r="66" spans="1:17" ht="21" customHeight="1">
      <c r="A66" s="48" t="s">
        <v>492</v>
      </c>
      <c r="B66" s="54"/>
      <c r="C66" s="53" t="s">
        <v>491</v>
      </c>
      <c r="D66" s="54"/>
      <c r="E66" s="48"/>
      <c r="F66" s="48"/>
      <c r="G66" s="538"/>
      <c r="H66" s="538"/>
      <c r="I66" s="48"/>
      <c r="J66" s="48" t="s">
        <v>492</v>
      </c>
      <c r="K66" s="54"/>
      <c r="L66" s="53" t="s">
        <v>491</v>
      </c>
      <c r="M66" s="54"/>
      <c r="N66" s="48"/>
      <c r="O66" s="48"/>
      <c r="P66" s="538"/>
      <c r="Q66" s="538"/>
    </row>
    <row r="67" spans="1:17" ht="21" customHeight="1">
      <c r="A67" s="48" t="s">
        <v>493</v>
      </c>
      <c r="B67" s="54"/>
      <c r="C67" s="53" t="s">
        <v>491</v>
      </c>
      <c r="D67" s="54"/>
      <c r="E67" s="48"/>
      <c r="F67" s="48"/>
      <c r="G67" s="48" t="s">
        <v>261</v>
      </c>
      <c r="H67" s="48"/>
      <c r="I67" s="48"/>
      <c r="J67" s="48" t="s">
        <v>493</v>
      </c>
      <c r="K67" s="54"/>
      <c r="L67" s="53" t="s">
        <v>491</v>
      </c>
      <c r="M67" s="54"/>
      <c r="N67" s="48"/>
      <c r="O67" s="48"/>
      <c r="P67" s="48" t="s">
        <v>261</v>
      </c>
      <c r="Q67" s="48"/>
    </row>
    <row r="68" spans="1:17" ht="21" customHeight="1">
      <c r="A68" s="48" t="s">
        <v>262</v>
      </c>
      <c r="B68" s="54"/>
      <c r="C68" s="53" t="s">
        <v>491</v>
      </c>
      <c r="D68" s="54"/>
      <c r="E68" s="48"/>
      <c r="F68" s="48"/>
      <c r="G68" s="48"/>
      <c r="H68" s="48"/>
      <c r="I68" s="48"/>
      <c r="J68" s="48" t="s">
        <v>262</v>
      </c>
      <c r="K68" s="54"/>
      <c r="L68" s="53" t="s">
        <v>491</v>
      </c>
      <c r="M68" s="54"/>
      <c r="N68" s="48"/>
      <c r="O68" s="48"/>
      <c r="P68" s="48"/>
      <c r="Q68" s="48"/>
    </row>
    <row r="69" spans="1:17" ht="21" customHeight="1">
      <c r="A69" s="48" t="s">
        <v>263</v>
      </c>
      <c r="B69" s="54"/>
      <c r="C69" s="53" t="s">
        <v>491</v>
      </c>
      <c r="D69" s="54"/>
      <c r="E69" s="48"/>
      <c r="F69" s="48"/>
      <c r="G69" s="538"/>
      <c r="H69" s="538"/>
      <c r="I69" s="48"/>
      <c r="J69" s="48" t="s">
        <v>263</v>
      </c>
      <c r="K69" s="54"/>
      <c r="L69" s="53" t="s">
        <v>491</v>
      </c>
      <c r="M69" s="54"/>
      <c r="N69" s="48"/>
      <c r="O69" s="48"/>
      <c r="P69" s="538"/>
      <c r="Q69" s="538"/>
    </row>
    <row r="70" spans="1:17" ht="21" customHeight="1">
      <c r="A70" s="48" t="s">
        <v>264</v>
      </c>
      <c r="B70" s="54"/>
      <c r="C70" s="53" t="s">
        <v>491</v>
      </c>
      <c r="D70" s="54"/>
      <c r="E70" s="48"/>
      <c r="F70" s="48"/>
      <c r="G70" s="48" t="s">
        <v>375</v>
      </c>
      <c r="H70" s="48"/>
      <c r="I70" s="48"/>
      <c r="J70" s="48" t="s">
        <v>264</v>
      </c>
      <c r="K70" s="54"/>
      <c r="L70" s="53" t="s">
        <v>491</v>
      </c>
      <c r="M70" s="54"/>
      <c r="N70" s="48"/>
      <c r="O70" s="48"/>
      <c r="P70" s="48" t="s">
        <v>375</v>
      </c>
      <c r="Q70" s="48"/>
    </row>
    <row r="71" spans="1:17" ht="21" customHeight="1">
      <c r="A71" s="48" t="s">
        <v>376</v>
      </c>
      <c r="B71" s="54"/>
      <c r="C71" s="53" t="s">
        <v>491</v>
      </c>
      <c r="D71" s="54"/>
      <c r="E71" s="48"/>
      <c r="F71" s="48"/>
      <c r="G71" s="48"/>
      <c r="H71" s="48"/>
      <c r="I71" s="48"/>
      <c r="J71" s="48" t="s">
        <v>376</v>
      </c>
      <c r="K71" s="54"/>
      <c r="L71" s="53" t="s">
        <v>491</v>
      </c>
      <c r="M71" s="54"/>
      <c r="N71" s="48"/>
      <c r="O71" s="48"/>
      <c r="P71" s="48"/>
      <c r="Q71" s="48"/>
    </row>
    <row r="72" spans="1:17" ht="21" customHeight="1">
      <c r="A72" s="48" t="s">
        <v>377</v>
      </c>
      <c r="B72" s="54"/>
      <c r="C72" s="53" t="s">
        <v>491</v>
      </c>
      <c r="D72" s="54"/>
      <c r="E72" s="48"/>
      <c r="F72" s="48"/>
      <c r="G72" s="538"/>
      <c r="H72" s="538"/>
      <c r="I72" s="48"/>
      <c r="J72" s="48" t="s">
        <v>377</v>
      </c>
      <c r="K72" s="54"/>
      <c r="L72" s="53" t="s">
        <v>491</v>
      </c>
      <c r="M72" s="54"/>
      <c r="N72" s="48"/>
      <c r="O72" s="48"/>
      <c r="P72" s="538"/>
      <c r="Q72" s="538"/>
    </row>
    <row r="73" spans="1:17" ht="21" customHeight="1">
      <c r="A73" s="48" t="s">
        <v>378</v>
      </c>
      <c r="B73" s="54"/>
      <c r="C73" s="53" t="s">
        <v>491</v>
      </c>
      <c r="D73" s="54"/>
      <c r="E73" s="48"/>
      <c r="F73" s="48"/>
      <c r="G73" s="48" t="s">
        <v>379</v>
      </c>
      <c r="H73" s="48"/>
      <c r="I73" s="48"/>
      <c r="J73" s="48" t="s">
        <v>378</v>
      </c>
      <c r="K73" s="54"/>
      <c r="L73" s="53" t="s">
        <v>491</v>
      </c>
      <c r="M73" s="54"/>
      <c r="N73" s="48"/>
      <c r="O73" s="48"/>
      <c r="P73" s="48" t="s">
        <v>379</v>
      </c>
      <c r="Q73" s="48"/>
    </row>
    <row r="74" spans="1:17" ht="21" customHeight="1">
      <c r="A74" s="48"/>
      <c r="B74" s="48"/>
      <c r="C74" s="53"/>
      <c r="D74" s="48"/>
      <c r="E74" s="48"/>
      <c r="F74" s="48"/>
      <c r="G74" s="48"/>
      <c r="H74" s="48"/>
      <c r="I74" s="48"/>
      <c r="J74" s="48"/>
      <c r="K74" s="48"/>
      <c r="L74" s="53"/>
      <c r="M74" s="48"/>
      <c r="N74" s="48"/>
      <c r="O74" s="48"/>
      <c r="P74" s="48"/>
      <c r="Q74" s="48"/>
    </row>
    <row r="75" spans="1:17" ht="21" customHeight="1">
      <c r="A75" s="55"/>
      <c r="B75" s="55"/>
      <c r="C75" s="55"/>
      <c r="D75" s="55"/>
      <c r="E75" s="55"/>
      <c r="F75" s="55"/>
      <c r="G75" s="55"/>
      <c r="H75" s="55"/>
      <c r="I75" s="48"/>
      <c r="J75" s="55"/>
      <c r="K75" s="55"/>
      <c r="L75" s="55"/>
      <c r="M75" s="55"/>
      <c r="N75" s="55"/>
      <c r="O75" s="55"/>
      <c r="P75" s="55"/>
      <c r="Q75" s="55"/>
    </row>
    <row r="76" spans="1:17" ht="21" customHeight="1">
      <c r="A76" s="1" t="s">
        <v>293</v>
      </c>
      <c r="B76" s="48"/>
      <c r="C76" s="48"/>
      <c r="D76" s="48"/>
      <c r="E76" s="48"/>
      <c r="F76" s="48"/>
      <c r="G76" s="48"/>
      <c r="H76" s="48"/>
      <c r="I76" s="48"/>
      <c r="J76" s="1" t="s">
        <v>293</v>
      </c>
      <c r="K76" s="48"/>
      <c r="L76" s="48"/>
      <c r="M76" s="48"/>
      <c r="N76" s="48"/>
      <c r="O76" s="48"/>
      <c r="P76" s="48"/>
      <c r="Q76" s="48"/>
    </row>
    <row r="77" spans="1:17" ht="21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</row>
    <row r="78" spans="1:17" ht="21" customHeight="1">
      <c r="A78" s="48" t="s">
        <v>294</v>
      </c>
      <c r="B78" s="48"/>
      <c r="C78" s="541"/>
      <c r="D78" s="543"/>
      <c r="E78" s="543"/>
      <c r="F78" s="48"/>
      <c r="G78" s="48"/>
      <c r="H78" s="48"/>
      <c r="I78" s="48"/>
      <c r="J78" s="48" t="s">
        <v>294</v>
      </c>
      <c r="K78" s="48"/>
      <c r="L78" s="541"/>
      <c r="M78" s="543"/>
      <c r="N78" s="543"/>
      <c r="O78" s="48"/>
      <c r="P78" s="48"/>
      <c r="Q78" s="48"/>
    </row>
    <row r="79" spans="1:17" ht="21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</row>
    <row r="80" spans="1:17" ht="21" customHeight="1">
      <c r="A80" s="48" t="s">
        <v>295</v>
      </c>
      <c r="B80" s="48"/>
      <c r="C80" s="538" t="str">
        <f>T(Nimet!C1)</f>
        <v>PT 75 Kansalliset</v>
      </c>
      <c r="D80" s="538"/>
      <c r="E80" s="538"/>
      <c r="F80" s="538"/>
      <c r="G80" s="538"/>
      <c r="H80" s="48"/>
      <c r="I80" s="48"/>
      <c r="J80" s="48" t="s">
        <v>295</v>
      </c>
      <c r="K80" s="48"/>
      <c r="L80" s="538" t="str">
        <f>T(Nimet!C1)</f>
        <v>PT 75 Kansalliset</v>
      </c>
      <c r="M80" s="538"/>
      <c r="N80" s="538"/>
      <c r="O80" s="538"/>
      <c r="P80" s="538"/>
      <c r="Q80" s="48"/>
    </row>
    <row r="81" spans="1:17" ht="21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</row>
    <row r="82" spans="1:17" ht="21" customHeight="1">
      <c r="A82" s="48" t="s">
        <v>487</v>
      </c>
      <c r="B82" s="48"/>
      <c r="C82" s="538" t="e">
        <f>#N/A</f>
        <v>#REF!</v>
      </c>
      <c r="D82" s="538"/>
      <c r="E82" s="49" t="s">
        <v>488</v>
      </c>
      <c r="F82" s="48"/>
      <c r="G82" s="538" t="e">
        <f>#N/A</f>
        <v>#REF!</v>
      </c>
      <c r="H82" s="538"/>
      <c r="I82" s="48"/>
      <c r="J82" s="48" t="s">
        <v>487</v>
      </c>
      <c r="K82" s="48"/>
      <c r="L82" s="538" t="e">
        <f>#N/A</f>
        <v>#REF!</v>
      </c>
      <c r="M82" s="538"/>
      <c r="N82" s="49" t="s">
        <v>488</v>
      </c>
      <c r="O82" s="48"/>
      <c r="P82" s="538" t="e">
        <f>#N/A</f>
        <v>#REF!</v>
      </c>
      <c r="Q82" s="538"/>
    </row>
    <row r="83" spans="1:17" ht="21" customHeight="1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</row>
    <row r="84" spans="1:17" ht="21" customHeight="1">
      <c r="A84" s="538" t="e">
        <f>#N/A</f>
        <v>#REF!</v>
      </c>
      <c r="B84" s="538"/>
      <c r="C84" s="538"/>
      <c r="D84" s="538"/>
      <c r="E84" s="52" t="s">
        <v>489</v>
      </c>
      <c r="F84" s="53"/>
      <c r="G84" s="538" t="e">
        <f>#N/A</f>
        <v>#REF!</v>
      </c>
      <c r="H84" s="538"/>
      <c r="I84" s="48"/>
      <c r="J84" s="538" t="e">
        <f>#N/A</f>
        <v>#REF!</v>
      </c>
      <c r="K84" s="538"/>
      <c r="L84" s="538"/>
      <c r="M84" s="538"/>
      <c r="N84" s="52" t="s">
        <v>489</v>
      </c>
      <c r="O84" s="53"/>
      <c r="P84" s="538" t="e">
        <f>#N/A</f>
        <v>#REF!</v>
      </c>
      <c r="Q84" s="538"/>
    </row>
    <row r="85" spans="1:17" ht="21" customHeight="1">
      <c r="A85" s="48" t="s">
        <v>170</v>
      </c>
      <c r="B85" s="48"/>
      <c r="C85" s="48"/>
      <c r="D85" s="48"/>
      <c r="E85" s="48"/>
      <c r="F85" s="48"/>
      <c r="G85" s="48" t="s">
        <v>170</v>
      </c>
      <c r="H85" s="48"/>
      <c r="I85" s="48"/>
      <c r="J85" s="48" t="s">
        <v>170</v>
      </c>
      <c r="K85" s="48"/>
      <c r="L85" s="48"/>
      <c r="M85" s="48"/>
      <c r="N85" s="48"/>
      <c r="O85" s="48"/>
      <c r="P85" s="48" t="s">
        <v>170</v>
      </c>
      <c r="Q85" s="48"/>
    </row>
    <row r="86" spans="1:17" ht="21" customHeight="1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</row>
    <row r="87" spans="1:17" ht="21" customHeight="1">
      <c r="A87" s="538" t="e">
        <f>#N/A</f>
        <v>#REF!</v>
      </c>
      <c r="B87" s="538"/>
      <c r="C87" s="538"/>
      <c r="D87" s="538"/>
      <c r="E87" s="48"/>
      <c r="F87" s="48"/>
      <c r="G87" s="538" t="e">
        <f>#N/A</f>
        <v>#REF!</v>
      </c>
      <c r="H87" s="538"/>
      <c r="I87" s="48"/>
      <c r="J87" s="538" t="e">
        <f>#N/A</f>
        <v>#REF!</v>
      </c>
      <c r="K87" s="538"/>
      <c r="L87" s="538"/>
      <c r="M87" s="538"/>
      <c r="N87" s="48"/>
      <c r="O87" s="48"/>
      <c r="P87" s="538" t="e">
        <f>#N/A</f>
        <v>#REF!</v>
      </c>
      <c r="Q87" s="538"/>
    </row>
    <row r="88" spans="1:17" ht="21" customHeight="1">
      <c r="A88" s="48" t="s">
        <v>171</v>
      </c>
      <c r="B88" s="48"/>
      <c r="C88" s="48"/>
      <c r="D88" s="48"/>
      <c r="E88" s="48"/>
      <c r="F88" s="48"/>
      <c r="G88" s="48" t="s">
        <v>171</v>
      </c>
      <c r="H88" s="48"/>
      <c r="I88" s="48"/>
      <c r="J88" s="48" t="s">
        <v>171</v>
      </c>
      <c r="K88" s="48"/>
      <c r="L88" s="48"/>
      <c r="M88" s="48"/>
      <c r="N88" s="48"/>
      <c r="O88" s="48"/>
      <c r="P88" s="48" t="s">
        <v>171</v>
      </c>
      <c r="Q88" s="48"/>
    </row>
    <row r="89" spans="1:17" ht="21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</row>
    <row r="90" spans="1:17" ht="21" customHeight="1">
      <c r="A90" s="48" t="s">
        <v>490</v>
      </c>
      <c r="B90" s="50"/>
      <c r="C90" s="53" t="s">
        <v>491</v>
      </c>
      <c r="D90" s="50"/>
      <c r="E90" s="48"/>
      <c r="F90" s="48"/>
      <c r="G90" s="48"/>
      <c r="H90" s="48"/>
      <c r="I90" s="48"/>
      <c r="J90" s="48" t="s">
        <v>490</v>
      </c>
      <c r="K90" s="50"/>
      <c r="L90" s="53" t="s">
        <v>491</v>
      </c>
      <c r="M90" s="50"/>
      <c r="N90" s="48"/>
      <c r="O90" s="48"/>
      <c r="P90" s="48"/>
      <c r="Q90" s="48"/>
    </row>
    <row r="91" spans="1:17" ht="21" customHeight="1">
      <c r="A91" s="48" t="s">
        <v>492</v>
      </c>
      <c r="B91" s="54"/>
      <c r="C91" s="53" t="s">
        <v>491</v>
      </c>
      <c r="D91" s="54"/>
      <c r="E91" s="48"/>
      <c r="F91" s="48"/>
      <c r="G91" s="538"/>
      <c r="H91" s="538"/>
      <c r="I91" s="48"/>
      <c r="J91" s="48" t="s">
        <v>492</v>
      </c>
      <c r="K91" s="54"/>
      <c r="L91" s="53" t="s">
        <v>491</v>
      </c>
      <c r="M91" s="54"/>
      <c r="N91" s="48"/>
      <c r="O91" s="48"/>
      <c r="P91" s="538"/>
      <c r="Q91" s="538"/>
    </row>
    <row r="92" spans="1:17" ht="21" customHeight="1">
      <c r="A92" s="48" t="s">
        <v>493</v>
      </c>
      <c r="B92" s="54"/>
      <c r="C92" s="53" t="s">
        <v>491</v>
      </c>
      <c r="D92" s="54"/>
      <c r="E92" s="48"/>
      <c r="F92" s="48"/>
      <c r="G92" s="48" t="s">
        <v>261</v>
      </c>
      <c r="H92" s="48"/>
      <c r="I92" s="48"/>
      <c r="J92" s="48" t="s">
        <v>493</v>
      </c>
      <c r="K92" s="54"/>
      <c r="L92" s="53" t="s">
        <v>491</v>
      </c>
      <c r="M92" s="54"/>
      <c r="N92" s="48"/>
      <c r="O92" s="48"/>
      <c r="P92" s="48" t="s">
        <v>261</v>
      </c>
      <c r="Q92" s="48"/>
    </row>
    <row r="93" spans="1:17" ht="21" customHeight="1">
      <c r="A93" s="48" t="s">
        <v>262</v>
      </c>
      <c r="B93" s="54"/>
      <c r="C93" s="53" t="s">
        <v>491</v>
      </c>
      <c r="D93" s="54"/>
      <c r="E93" s="48"/>
      <c r="F93" s="48"/>
      <c r="G93" s="48"/>
      <c r="H93" s="48"/>
      <c r="I93" s="48"/>
      <c r="J93" s="48" t="s">
        <v>262</v>
      </c>
      <c r="K93" s="54"/>
      <c r="L93" s="53" t="s">
        <v>491</v>
      </c>
      <c r="M93" s="54"/>
      <c r="N93" s="48"/>
      <c r="O93" s="48"/>
      <c r="P93" s="48"/>
      <c r="Q93" s="48"/>
    </row>
    <row r="94" spans="1:17" ht="21" customHeight="1">
      <c r="A94" s="48" t="s">
        <v>263</v>
      </c>
      <c r="B94" s="54"/>
      <c r="C94" s="53" t="s">
        <v>491</v>
      </c>
      <c r="D94" s="54"/>
      <c r="E94" s="48"/>
      <c r="F94" s="48"/>
      <c r="G94" s="538"/>
      <c r="H94" s="538"/>
      <c r="I94" s="48"/>
      <c r="J94" s="48" t="s">
        <v>263</v>
      </c>
      <c r="K94" s="50"/>
      <c r="L94" s="53" t="s">
        <v>491</v>
      </c>
      <c r="M94" s="54"/>
      <c r="N94" s="48"/>
      <c r="O94" s="48"/>
      <c r="P94" s="538"/>
      <c r="Q94" s="538"/>
    </row>
    <row r="95" spans="1:17" ht="21" customHeight="1">
      <c r="A95" s="48" t="s">
        <v>264</v>
      </c>
      <c r="B95" s="54"/>
      <c r="C95" s="53" t="s">
        <v>491</v>
      </c>
      <c r="D95" s="54"/>
      <c r="E95" s="48"/>
      <c r="F95" s="48"/>
      <c r="G95" s="48" t="s">
        <v>375</v>
      </c>
      <c r="H95" s="48"/>
      <c r="I95" s="48"/>
      <c r="J95" s="48" t="s">
        <v>264</v>
      </c>
      <c r="K95" s="50"/>
      <c r="L95" s="53" t="s">
        <v>491</v>
      </c>
      <c r="M95" s="54"/>
      <c r="N95" s="48"/>
      <c r="O95" s="48"/>
      <c r="P95" s="48" t="s">
        <v>375</v>
      </c>
      <c r="Q95" s="48"/>
    </row>
    <row r="96" spans="1:17" ht="21" customHeight="1">
      <c r="A96" s="48" t="s">
        <v>376</v>
      </c>
      <c r="B96" s="54"/>
      <c r="C96" s="53" t="s">
        <v>491</v>
      </c>
      <c r="D96" s="54"/>
      <c r="E96" s="48"/>
      <c r="F96" s="48"/>
      <c r="G96" s="48"/>
      <c r="H96" s="48"/>
      <c r="I96" s="48"/>
      <c r="J96" s="48" t="s">
        <v>376</v>
      </c>
      <c r="K96" s="54"/>
      <c r="L96" s="53" t="s">
        <v>491</v>
      </c>
      <c r="M96" s="54"/>
      <c r="N96" s="48"/>
      <c r="O96" s="48"/>
      <c r="P96" s="48"/>
      <c r="Q96" s="48"/>
    </row>
    <row r="97" spans="1:17" ht="21" customHeight="1">
      <c r="A97" s="48" t="s">
        <v>377</v>
      </c>
      <c r="B97" s="54"/>
      <c r="C97" s="53" t="s">
        <v>491</v>
      </c>
      <c r="D97" s="54"/>
      <c r="E97" s="48"/>
      <c r="F97" s="48"/>
      <c r="G97" s="538"/>
      <c r="H97" s="538"/>
      <c r="I97" s="48"/>
      <c r="J97" s="48" t="s">
        <v>377</v>
      </c>
      <c r="K97" s="54"/>
      <c r="L97" s="53" t="s">
        <v>491</v>
      </c>
      <c r="M97" s="54"/>
      <c r="N97" s="48"/>
      <c r="O97" s="48"/>
      <c r="P97" s="538"/>
      <c r="Q97" s="538"/>
    </row>
    <row r="98" spans="1:17" ht="21" customHeight="1">
      <c r="A98" s="48" t="s">
        <v>378</v>
      </c>
      <c r="B98" s="54"/>
      <c r="C98" s="53" t="s">
        <v>491</v>
      </c>
      <c r="D98" s="54"/>
      <c r="E98" s="48"/>
      <c r="F98" s="48"/>
      <c r="G98" s="48" t="s">
        <v>379</v>
      </c>
      <c r="H98" s="48"/>
      <c r="I98" s="48"/>
      <c r="J98" s="48" t="s">
        <v>378</v>
      </c>
      <c r="K98" s="54"/>
      <c r="L98" s="53" t="s">
        <v>491</v>
      </c>
      <c r="M98" s="54"/>
      <c r="N98" s="48"/>
      <c r="O98" s="48"/>
      <c r="P98" s="48" t="s">
        <v>379</v>
      </c>
      <c r="Q98" s="48"/>
    </row>
    <row r="99" spans="1:17" ht="21" customHeight="1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</row>
    <row r="100" spans="1:18" ht="21" customHeight="1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78"/>
    </row>
    <row r="101" spans="1:19" ht="19.5" customHeight="1">
      <c r="A101" s="1" t="s">
        <v>293</v>
      </c>
      <c r="B101" s="48"/>
      <c r="C101" s="48"/>
      <c r="D101" s="48"/>
      <c r="E101" s="48"/>
      <c r="F101" s="48"/>
      <c r="G101" s="48"/>
      <c r="H101" s="48"/>
      <c r="I101" s="48"/>
      <c r="J101" s="1" t="s">
        <v>293</v>
      </c>
      <c r="K101" s="48"/>
      <c r="L101" s="48"/>
      <c r="M101" s="48"/>
      <c r="N101" s="48"/>
      <c r="O101" s="48"/>
      <c r="P101" s="48"/>
      <c r="Q101" s="48"/>
      <c r="R101" s="78"/>
      <c r="S101" s="78"/>
    </row>
    <row r="102" spans="1:19" ht="19.5" customHeight="1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78"/>
      <c r="S102" s="78"/>
    </row>
    <row r="103" spans="1:19" ht="19.5" customHeight="1">
      <c r="A103" s="48" t="s">
        <v>294</v>
      </c>
      <c r="B103" s="48"/>
      <c r="C103" s="549"/>
      <c r="D103" s="550"/>
      <c r="E103" s="550"/>
      <c r="F103" s="48"/>
      <c r="G103" s="48"/>
      <c r="H103" s="48"/>
      <c r="I103" s="48"/>
      <c r="J103" s="48" t="s">
        <v>294</v>
      </c>
      <c r="K103" s="48"/>
      <c r="L103" s="549"/>
      <c r="M103" s="550"/>
      <c r="N103" s="550"/>
      <c r="O103" s="48"/>
      <c r="P103" s="48"/>
      <c r="Q103" s="48"/>
      <c r="R103" s="78"/>
      <c r="S103" s="78"/>
    </row>
    <row r="104" spans="1:19" ht="19.5" customHeight="1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78"/>
      <c r="S104" s="78"/>
    </row>
    <row r="105" spans="1:19" ht="19.5" customHeight="1">
      <c r="A105" s="48" t="s">
        <v>295</v>
      </c>
      <c r="B105" s="48"/>
      <c r="C105" s="538" t="str">
        <f>T(Nimet!C25)</f>
        <v>PT 75</v>
      </c>
      <c r="D105" s="538"/>
      <c r="E105" s="538"/>
      <c r="F105" s="538"/>
      <c r="G105" s="538"/>
      <c r="H105" s="48"/>
      <c r="I105" s="48"/>
      <c r="J105" s="48" t="s">
        <v>295</v>
      </c>
      <c r="K105" s="48"/>
      <c r="L105" s="538" t="str">
        <f>T(Nimet!C25)</f>
        <v>PT 75</v>
      </c>
      <c r="M105" s="538"/>
      <c r="N105" s="538"/>
      <c r="O105" s="538"/>
      <c r="P105" s="538"/>
      <c r="Q105" s="48"/>
      <c r="R105" s="78"/>
      <c r="S105" s="78"/>
    </row>
    <row r="106" spans="1:19" ht="19.5" customHeight="1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78"/>
      <c r="S106" s="78"/>
    </row>
    <row r="107" spans="1:19" ht="19.5" customHeight="1">
      <c r="A107" s="48" t="s">
        <v>487</v>
      </c>
      <c r="B107" s="48"/>
      <c r="C107" s="538" t="e">
        <f>#N/A</f>
        <v>#REF!</v>
      </c>
      <c r="D107" s="538"/>
      <c r="E107" s="49" t="s">
        <v>488</v>
      </c>
      <c r="F107" s="48"/>
      <c r="G107" s="538" t="e">
        <f>#N/A</f>
        <v>#REF!</v>
      </c>
      <c r="H107" s="538"/>
      <c r="I107" s="48"/>
      <c r="J107" s="48" t="s">
        <v>487</v>
      </c>
      <c r="K107" s="48"/>
      <c r="L107" s="538" t="e">
        <f>#N/A</f>
        <v>#REF!</v>
      </c>
      <c r="M107" s="538"/>
      <c r="N107" s="49" t="s">
        <v>488</v>
      </c>
      <c r="O107" s="48"/>
      <c r="P107" s="538" t="e">
        <f>#N/A</f>
        <v>#REF!</v>
      </c>
      <c r="Q107" s="538"/>
      <c r="R107" s="78"/>
      <c r="S107" s="78"/>
    </row>
    <row r="108" spans="1:19" ht="19.5" customHeight="1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78"/>
      <c r="S108" s="78"/>
    </row>
    <row r="109" spans="1:19" ht="19.5" customHeight="1">
      <c r="A109" s="538" t="e">
        <f>#N/A</f>
        <v>#REF!</v>
      </c>
      <c r="B109" s="538"/>
      <c r="C109" s="538"/>
      <c r="D109" s="538"/>
      <c r="E109" s="52" t="s">
        <v>489</v>
      </c>
      <c r="F109" s="53"/>
      <c r="G109" s="538" t="e">
        <f>#N/A</f>
        <v>#REF!</v>
      </c>
      <c r="H109" s="538"/>
      <c r="I109" s="48"/>
      <c r="J109" s="538" t="e">
        <f>#N/A</f>
        <v>#REF!</v>
      </c>
      <c r="K109" s="538"/>
      <c r="L109" s="538"/>
      <c r="M109" s="538"/>
      <c r="N109" s="52" t="s">
        <v>489</v>
      </c>
      <c r="O109" s="53"/>
      <c r="P109" s="538" t="e">
        <f>#N/A</f>
        <v>#REF!</v>
      </c>
      <c r="Q109" s="538"/>
      <c r="R109" s="78"/>
      <c r="S109" s="78"/>
    </row>
    <row r="110" spans="1:19" ht="19.5" customHeight="1">
      <c r="A110" s="48" t="s">
        <v>170</v>
      </c>
      <c r="B110" s="48"/>
      <c r="C110" s="48"/>
      <c r="D110" s="48"/>
      <c r="E110" s="48"/>
      <c r="F110" s="48"/>
      <c r="G110" s="48" t="s">
        <v>170</v>
      </c>
      <c r="H110" s="48"/>
      <c r="I110" s="48"/>
      <c r="J110" s="48" t="s">
        <v>170</v>
      </c>
      <c r="K110" s="48"/>
      <c r="L110" s="48"/>
      <c r="M110" s="48"/>
      <c r="N110" s="48"/>
      <c r="O110" s="48"/>
      <c r="P110" s="48" t="s">
        <v>170</v>
      </c>
      <c r="Q110" s="48"/>
      <c r="R110" s="78"/>
      <c r="S110" s="78"/>
    </row>
    <row r="111" spans="1:19" ht="19.5" customHeight="1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78"/>
      <c r="S111" s="78"/>
    </row>
    <row r="112" spans="1:19" ht="19.5" customHeight="1">
      <c r="A112" s="538" t="e">
        <f>#N/A</f>
        <v>#REF!</v>
      </c>
      <c r="B112" s="538"/>
      <c r="C112" s="538"/>
      <c r="D112" s="538"/>
      <c r="E112" s="48"/>
      <c r="F112" s="48"/>
      <c r="G112" s="538" t="e">
        <f>#N/A</f>
        <v>#REF!</v>
      </c>
      <c r="H112" s="538"/>
      <c r="I112" s="48"/>
      <c r="J112" s="538" t="e">
        <f>#N/A</f>
        <v>#REF!</v>
      </c>
      <c r="K112" s="538"/>
      <c r="L112" s="538"/>
      <c r="M112" s="538"/>
      <c r="N112" s="48"/>
      <c r="O112" s="48"/>
      <c r="P112" s="538" t="e">
        <f>#N/A</f>
        <v>#REF!</v>
      </c>
      <c r="Q112" s="538"/>
      <c r="R112" s="78"/>
      <c r="S112" s="78"/>
    </row>
    <row r="113" spans="1:19" ht="19.5" customHeight="1">
      <c r="A113" s="48" t="s">
        <v>171</v>
      </c>
      <c r="B113" s="48"/>
      <c r="C113" s="48"/>
      <c r="D113" s="48"/>
      <c r="E113" s="48"/>
      <c r="F113" s="48"/>
      <c r="G113" s="48" t="s">
        <v>171</v>
      </c>
      <c r="H113" s="48"/>
      <c r="I113" s="48"/>
      <c r="J113" s="48" t="s">
        <v>171</v>
      </c>
      <c r="K113" s="48"/>
      <c r="L113" s="48"/>
      <c r="M113" s="48"/>
      <c r="N113" s="48"/>
      <c r="O113" s="48"/>
      <c r="P113" s="48" t="s">
        <v>171</v>
      </c>
      <c r="Q113" s="48"/>
      <c r="R113" s="78"/>
      <c r="S113" s="78"/>
    </row>
    <row r="114" spans="1:19" ht="19.5" customHeight="1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78"/>
      <c r="S114" s="78"/>
    </row>
    <row r="115" spans="1:19" ht="19.5" customHeight="1">
      <c r="A115" s="108" t="s">
        <v>490</v>
      </c>
      <c r="B115" s="50"/>
      <c r="C115" s="53" t="s">
        <v>491</v>
      </c>
      <c r="D115" s="50"/>
      <c r="E115" s="48"/>
      <c r="F115" s="48"/>
      <c r="G115" s="48"/>
      <c r="H115" s="48"/>
      <c r="I115" s="48"/>
      <c r="J115" s="48" t="s">
        <v>490</v>
      </c>
      <c r="K115" s="50"/>
      <c r="L115" s="53" t="s">
        <v>491</v>
      </c>
      <c r="M115" s="50"/>
      <c r="N115" s="48"/>
      <c r="O115" s="48"/>
      <c r="P115" s="48"/>
      <c r="Q115" s="48"/>
      <c r="R115" s="78"/>
      <c r="S115" s="78"/>
    </row>
    <row r="116" spans="1:19" ht="19.5" customHeight="1">
      <c r="A116" s="108" t="s">
        <v>492</v>
      </c>
      <c r="B116" s="54"/>
      <c r="C116" s="53" t="s">
        <v>491</v>
      </c>
      <c r="D116" s="54"/>
      <c r="E116" s="48"/>
      <c r="F116" s="48"/>
      <c r="G116" s="538"/>
      <c r="H116" s="538"/>
      <c r="I116" s="48"/>
      <c r="J116" s="48" t="s">
        <v>492</v>
      </c>
      <c r="K116" s="54"/>
      <c r="L116" s="53" t="s">
        <v>491</v>
      </c>
      <c r="M116" s="54"/>
      <c r="N116" s="48"/>
      <c r="O116" s="48"/>
      <c r="P116" s="538"/>
      <c r="Q116" s="538"/>
      <c r="R116" s="78"/>
      <c r="S116" s="78"/>
    </row>
    <row r="117" spans="1:19" ht="19.5" customHeight="1">
      <c r="A117" s="108" t="s">
        <v>493</v>
      </c>
      <c r="B117" s="54"/>
      <c r="C117" s="53" t="s">
        <v>491</v>
      </c>
      <c r="D117" s="54"/>
      <c r="E117" s="48"/>
      <c r="F117" s="48"/>
      <c r="G117" s="48" t="s">
        <v>261</v>
      </c>
      <c r="H117" s="48"/>
      <c r="I117" s="48"/>
      <c r="J117" s="48" t="s">
        <v>493</v>
      </c>
      <c r="K117" s="54"/>
      <c r="L117" s="53" t="s">
        <v>491</v>
      </c>
      <c r="M117" s="54"/>
      <c r="N117" s="48"/>
      <c r="O117" s="48"/>
      <c r="P117" s="48" t="s">
        <v>261</v>
      </c>
      <c r="Q117" s="48"/>
      <c r="R117" s="78"/>
      <c r="S117" s="78"/>
    </row>
    <row r="118" spans="1:19" ht="19.5" customHeight="1">
      <c r="A118" s="108" t="s">
        <v>262</v>
      </c>
      <c r="B118" s="54"/>
      <c r="C118" s="53" t="s">
        <v>491</v>
      </c>
      <c r="D118" s="54"/>
      <c r="E118" s="48"/>
      <c r="F118" s="48"/>
      <c r="G118" s="48"/>
      <c r="H118" s="48"/>
      <c r="I118" s="48"/>
      <c r="J118" s="48" t="s">
        <v>262</v>
      </c>
      <c r="K118" s="54"/>
      <c r="L118" s="53" t="s">
        <v>491</v>
      </c>
      <c r="M118" s="54"/>
      <c r="N118" s="48"/>
      <c r="O118" s="48"/>
      <c r="P118" s="48"/>
      <c r="Q118" s="48"/>
      <c r="R118" s="78"/>
      <c r="S118" s="78"/>
    </row>
    <row r="119" spans="1:19" ht="19.5" customHeight="1">
      <c r="A119" s="108" t="s">
        <v>263</v>
      </c>
      <c r="B119" s="54"/>
      <c r="C119" s="53" t="s">
        <v>491</v>
      </c>
      <c r="D119" s="54"/>
      <c r="E119" s="48"/>
      <c r="F119" s="48"/>
      <c r="G119" s="538"/>
      <c r="H119" s="538"/>
      <c r="I119" s="48"/>
      <c r="J119" s="48" t="s">
        <v>263</v>
      </c>
      <c r="K119" s="50"/>
      <c r="L119" s="53" t="s">
        <v>491</v>
      </c>
      <c r="M119" s="54"/>
      <c r="N119" s="48"/>
      <c r="O119" s="48"/>
      <c r="P119" s="538"/>
      <c r="Q119" s="538"/>
      <c r="R119" s="78"/>
      <c r="S119" s="78"/>
    </row>
    <row r="120" spans="1:19" ht="19.5" customHeight="1">
      <c r="A120" s="108" t="s">
        <v>264</v>
      </c>
      <c r="B120" s="54"/>
      <c r="C120" s="53" t="s">
        <v>491</v>
      </c>
      <c r="D120" s="54"/>
      <c r="E120" s="48"/>
      <c r="F120" s="48"/>
      <c r="G120" s="48" t="s">
        <v>375</v>
      </c>
      <c r="H120" s="48"/>
      <c r="I120" s="48"/>
      <c r="J120" s="48" t="s">
        <v>264</v>
      </c>
      <c r="K120" s="50"/>
      <c r="L120" s="53" t="s">
        <v>491</v>
      </c>
      <c r="M120" s="54"/>
      <c r="N120" s="48"/>
      <c r="O120" s="48"/>
      <c r="P120" s="48" t="s">
        <v>375</v>
      </c>
      <c r="Q120" s="48"/>
      <c r="R120" s="78"/>
      <c r="S120" s="78"/>
    </row>
    <row r="121" spans="1:19" ht="19.5" customHeight="1">
      <c r="A121" s="108" t="s">
        <v>376</v>
      </c>
      <c r="B121" s="54"/>
      <c r="C121" s="53" t="s">
        <v>491</v>
      </c>
      <c r="D121" s="54"/>
      <c r="E121" s="48"/>
      <c r="F121" s="48"/>
      <c r="G121" s="48"/>
      <c r="H121" s="48"/>
      <c r="I121" s="48"/>
      <c r="J121" s="48" t="s">
        <v>376</v>
      </c>
      <c r="K121" s="54"/>
      <c r="L121" s="53" t="s">
        <v>491</v>
      </c>
      <c r="M121" s="54"/>
      <c r="N121" s="48"/>
      <c r="O121" s="48"/>
      <c r="P121" s="48"/>
      <c r="Q121" s="48"/>
      <c r="R121" s="78"/>
      <c r="S121" s="78"/>
    </row>
    <row r="122" spans="1:19" ht="19.5" customHeight="1">
      <c r="A122" s="108" t="s">
        <v>377</v>
      </c>
      <c r="B122" s="54"/>
      <c r="C122" s="53" t="s">
        <v>491</v>
      </c>
      <c r="D122" s="54"/>
      <c r="E122" s="48"/>
      <c r="F122" s="48"/>
      <c r="G122" s="538"/>
      <c r="H122" s="538"/>
      <c r="I122" s="48"/>
      <c r="J122" s="48" t="s">
        <v>377</v>
      </c>
      <c r="K122" s="54"/>
      <c r="L122" s="53" t="s">
        <v>491</v>
      </c>
      <c r="M122" s="54"/>
      <c r="N122" s="48"/>
      <c r="O122" s="48"/>
      <c r="P122" s="538"/>
      <c r="Q122" s="538"/>
      <c r="R122" s="78"/>
      <c r="S122" s="78"/>
    </row>
    <row r="123" spans="1:19" ht="19.5" customHeight="1">
      <c r="A123" s="108" t="s">
        <v>378</v>
      </c>
      <c r="B123" s="54"/>
      <c r="C123" s="53" t="s">
        <v>491</v>
      </c>
      <c r="D123" s="54"/>
      <c r="E123" s="48"/>
      <c r="F123" s="48"/>
      <c r="G123" s="48" t="s">
        <v>379</v>
      </c>
      <c r="H123" s="48"/>
      <c r="I123" s="48"/>
      <c r="J123" s="48" t="s">
        <v>378</v>
      </c>
      <c r="K123" s="54"/>
      <c r="L123" s="53" t="s">
        <v>491</v>
      </c>
      <c r="M123" s="54"/>
      <c r="N123" s="48"/>
      <c r="O123" s="48"/>
      <c r="P123" s="48" t="s">
        <v>379</v>
      </c>
      <c r="Q123" s="48"/>
      <c r="R123" s="78"/>
      <c r="S123" s="78"/>
    </row>
    <row r="124" spans="1:19" ht="19.5" customHeight="1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78"/>
      <c r="S124" s="78"/>
    </row>
    <row r="125" spans="1:19" ht="19.5" customHeight="1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78"/>
      <c r="S125" s="78"/>
    </row>
    <row r="126" spans="1:19" ht="19.5" customHeight="1">
      <c r="A126" s="1" t="s">
        <v>293</v>
      </c>
      <c r="B126" s="48"/>
      <c r="C126" s="48"/>
      <c r="D126" s="48"/>
      <c r="E126" s="48"/>
      <c r="F126" s="48"/>
      <c r="G126" s="48"/>
      <c r="H126" s="48"/>
      <c r="I126" s="48"/>
      <c r="J126" s="1" t="s">
        <v>293</v>
      </c>
      <c r="K126" s="48"/>
      <c r="L126" s="48"/>
      <c r="M126" s="48"/>
      <c r="N126" s="48"/>
      <c r="O126" s="48"/>
      <c r="P126" s="48"/>
      <c r="Q126" s="48"/>
      <c r="R126" s="78"/>
      <c r="S126" s="78"/>
    </row>
    <row r="127" spans="1:19" ht="19.5" customHeight="1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78"/>
      <c r="S127" s="78"/>
    </row>
    <row r="128" spans="1:19" ht="19.5" customHeight="1">
      <c r="A128" s="48" t="s">
        <v>294</v>
      </c>
      <c r="B128" s="48"/>
      <c r="C128" s="549"/>
      <c r="D128" s="550"/>
      <c r="E128" s="550"/>
      <c r="F128" s="48"/>
      <c r="G128" s="48"/>
      <c r="H128" s="48"/>
      <c r="I128" s="48"/>
      <c r="J128" s="48" t="s">
        <v>294</v>
      </c>
      <c r="K128" s="48"/>
      <c r="L128" s="549"/>
      <c r="M128" s="550"/>
      <c r="N128" s="550"/>
      <c r="O128" s="48"/>
      <c r="P128" s="48"/>
      <c r="Q128" s="48"/>
      <c r="R128" s="78"/>
      <c r="S128" s="78"/>
    </row>
    <row r="129" spans="1:19" ht="19.5" customHeight="1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78"/>
      <c r="S129" s="78"/>
    </row>
    <row r="130" spans="1:19" ht="19.5" customHeight="1">
      <c r="A130" s="48" t="s">
        <v>295</v>
      </c>
      <c r="B130" s="48"/>
      <c r="C130" s="538" t="str">
        <f>T(Nimet!C36)</f>
        <v>PT-Espoo</v>
      </c>
      <c r="D130" s="538"/>
      <c r="E130" s="538"/>
      <c r="F130" s="538"/>
      <c r="G130" s="538"/>
      <c r="H130" s="48"/>
      <c r="I130" s="48"/>
      <c r="J130" s="48" t="s">
        <v>295</v>
      </c>
      <c r="K130" s="48"/>
      <c r="L130" s="538" t="str">
        <f>T(Nimet!C36)</f>
        <v>PT-Espoo</v>
      </c>
      <c r="M130" s="538"/>
      <c r="N130" s="538"/>
      <c r="O130" s="538"/>
      <c r="P130" s="538"/>
      <c r="Q130" s="48"/>
      <c r="R130" s="78"/>
      <c r="S130" s="78"/>
    </row>
    <row r="131" spans="1:19" ht="19.5" customHeight="1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78"/>
      <c r="S131" s="78"/>
    </row>
    <row r="132" spans="1:19" ht="19.5" customHeight="1">
      <c r="A132" s="48" t="s">
        <v>487</v>
      </c>
      <c r="B132" s="48"/>
      <c r="C132" s="538" t="e">
        <f>#N/A</f>
        <v>#REF!</v>
      </c>
      <c r="D132" s="538"/>
      <c r="E132" s="49" t="s">
        <v>488</v>
      </c>
      <c r="F132" s="48"/>
      <c r="G132" s="538"/>
      <c r="H132" s="538"/>
      <c r="I132" s="48"/>
      <c r="J132" s="48" t="s">
        <v>487</v>
      </c>
      <c r="K132" s="48"/>
      <c r="L132" s="538" t="e">
        <f>#N/A</f>
        <v>#REF!</v>
      </c>
      <c r="M132" s="538"/>
      <c r="N132" s="49" t="s">
        <v>488</v>
      </c>
      <c r="O132" s="48"/>
      <c r="P132" s="538"/>
      <c r="Q132" s="538"/>
      <c r="R132" s="78"/>
      <c r="S132" s="78"/>
    </row>
    <row r="133" spans="1:19" ht="19.5" customHeight="1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78"/>
      <c r="S133" s="78"/>
    </row>
    <row r="134" spans="1:19" ht="19.5" customHeight="1">
      <c r="A134" s="538">
        <f>T('16'!D68)</f>
      </c>
      <c r="B134" s="538"/>
      <c r="C134" s="538"/>
      <c r="D134" s="538"/>
      <c r="E134" s="52" t="s">
        <v>489</v>
      </c>
      <c r="F134" s="53"/>
      <c r="G134" s="538">
        <f>T('16'!D69)</f>
      </c>
      <c r="H134" s="538"/>
      <c r="I134" s="48"/>
      <c r="J134" s="538">
        <f>T('16'!D70)</f>
      </c>
      <c r="K134" s="538"/>
      <c r="L134" s="538"/>
      <c r="M134" s="538"/>
      <c r="N134" s="52" t="s">
        <v>489</v>
      </c>
      <c r="O134" s="53"/>
      <c r="P134" s="538">
        <f>T('16'!D71)</f>
      </c>
      <c r="Q134" s="538"/>
      <c r="R134" s="78"/>
      <c r="S134" s="78"/>
    </row>
    <row r="135" spans="1:19" ht="19.5" customHeight="1">
      <c r="A135" s="48" t="s">
        <v>170</v>
      </c>
      <c r="B135" s="48"/>
      <c r="C135" s="48"/>
      <c r="D135" s="48"/>
      <c r="E135" s="48"/>
      <c r="F135" s="48"/>
      <c r="G135" s="48" t="s">
        <v>170</v>
      </c>
      <c r="H135" s="48"/>
      <c r="I135" s="48"/>
      <c r="J135" s="48" t="s">
        <v>170</v>
      </c>
      <c r="K135" s="48"/>
      <c r="L135" s="48"/>
      <c r="M135" s="48"/>
      <c r="N135" s="48"/>
      <c r="O135" s="48"/>
      <c r="P135" s="48" t="s">
        <v>170</v>
      </c>
      <c r="Q135" s="48"/>
      <c r="R135" s="78"/>
      <c r="S135" s="78"/>
    </row>
    <row r="136" spans="1:19" ht="19.5" customHeight="1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78"/>
      <c r="S136" s="78"/>
    </row>
    <row r="137" spans="1:19" ht="19.5" customHeight="1">
      <c r="A137" s="548">
        <f>T('16'!E68)</f>
      </c>
      <c r="B137" s="538"/>
      <c r="C137" s="538"/>
      <c r="D137" s="538"/>
      <c r="E137" s="48"/>
      <c r="F137" s="48"/>
      <c r="G137" s="538">
        <f>T('16'!E69)</f>
      </c>
      <c r="H137" s="538"/>
      <c r="I137" s="48"/>
      <c r="J137" s="538">
        <f>T('16'!E70)</f>
      </c>
      <c r="K137" s="538"/>
      <c r="L137" s="538"/>
      <c r="M137" s="538"/>
      <c r="N137" s="48"/>
      <c r="O137" s="48"/>
      <c r="P137" s="538">
        <f>T('16'!E71)</f>
      </c>
      <c r="Q137" s="538"/>
      <c r="R137" s="78"/>
      <c r="S137" s="78"/>
    </row>
    <row r="138" spans="1:19" ht="19.5" customHeight="1">
      <c r="A138" s="48" t="s">
        <v>171</v>
      </c>
      <c r="B138" s="48"/>
      <c r="C138" s="48"/>
      <c r="D138" s="48"/>
      <c r="E138" s="48"/>
      <c r="F138" s="48"/>
      <c r="G138" s="48" t="s">
        <v>171</v>
      </c>
      <c r="H138" s="48"/>
      <c r="I138" s="48"/>
      <c r="J138" s="48" t="s">
        <v>171</v>
      </c>
      <c r="K138" s="48"/>
      <c r="L138" s="48"/>
      <c r="M138" s="48"/>
      <c r="N138" s="48"/>
      <c r="O138" s="48"/>
      <c r="P138" s="48" t="s">
        <v>171</v>
      </c>
      <c r="Q138" s="48"/>
      <c r="R138" s="78"/>
      <c r="S138" s="78"/>
    </row>
    <row r="139" spans="1:19" ht="19.5" customHeight="1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78"/>
      <c r="S139" s="78"/>
    </row>
    <row r="140" spans="1:19" ht="19.5" customHeight="1">
      <c r="A140" s="48" t="s">
        <v>490</v>
      </c>
      <c r="B140" s="50"/>
      <c r="C140" s="53" t="s">
        <v>491</v>
      </c>
      <c r="D140" s="50"/>
      <c r="E140" s="48"/>
      <c r="F140" s="48"/>
      <c r="G140" s="48"/>
      <c r="H140" s="48"/>
      <c r="I140" s="48"/>
      <c r="J140" s="48" t="s">
        <v>490</v>
      </c>
      <c r="K140" s="50"/>
      <c r="L140" s="53" t="s">
        <v>491</v>
      </c>
      <c r="M140" s="50"/>
      <c r="N140" s="48"/>
      <c r="O140" s="48"/>
      <c r="P140" s="48"/>
      <c r="Q140" s="48"/>
      <c r="R140" s="78"/>
      <c r="S140" s="78"/>
    </row>
    <row r="141" spans="1:19" ht="19.5" customHeight="1">
      <c r="A141" s="48" t="s">
        <v>492</v>
      </c>
      <c r="B141" s="54"/>
      <c r="C141" s="53" t="s">
        <v>491</v>
      </c>
      <c r="D141" s="54"/>
      <c r="E141" s="48"/>
      <c r="F141" s="48"/>
      <c r="G141" s="538"/>
      <c r="H141" s="538"/>
      <c r="I141" s="48"/>
      <c r="J141" s="48" t="s">
        <v>492</v>
      </c>
      <c r="K141" s="54"/>
      <c r="L141" s="53" t="s">
        <v>491</v>
      </c>
      <c r="M141" s="54"/>
      <c r="N141" s="48"/>
      <c r="O141" s="48"/>
      <c r="P141" s="538"/>
      <c r="Q141" s="538"/>
      <c r="R141" s="78"/>
      <c r="S141" s="78"/>
    </row>
    <row r="142" spans="1:19" ht="19.5" customHeight="1">
      <c r="A142" s="48" t="s">
        <v>493</v>
      </c>
      <c r="B142" s="54"/>
      <c r="C142" s="53" t="s">
        <v>491</v>
      </c>
      <c r="D142" s="54"/>
      <c r="E142" s="48"/>
      <c r="F142" s="48"/>
      <c r="G142" s="48" t="s">
        <v>261</v>
      </c>
      <c r="H142" s="48"/>
      <c r="I142" s="48"/>
      <c r="J142" s="48" t="s">
        <v>493</v>
      </c>
      <c r="K142" s="54"/>
      <c r="L142" s="53" t="s">
        <v>491</v>
      </c>
      <c r="M142" s="54"/>
      <c r="N142" s="48"/>
      <c r="O142" s="48"/>
      <c r="P142" s="48" t="s">
        <v>261</v>
      </c>
      <c r="Q142" s="48"/>
      <c r="R142" s="78"/>
      <c r="S142" s="78"/>
    </row>
    <row r="143" spans="1:19" ht="19.5" customHeight="1">
      <c r="A143" s="48" t="s">
        <v>262</v>
      </c>
      <c r="B143" s="54"/>
      <c r="C143" s="53" t="s">
        <v>491</v>
      </c>
      <c r="D143" s="54"/>
      <c r="E143" s="48"/>
      <c r="F143" s="48"/>
      <c r="G143" s="48"/>
      <c r="H143" s="48"/>
      <c r="I143" s="48"/>
      <c r="J143" s="48" t="s">
        <v>262</v>
      </c>
      <c r="K143" s="54"/>
      <c r="L143" s="53" t="s">
        <v>491</v>
      </c>
      <c r="M143" s="54"/>
      <c r="N143" s="48"/>
      <c r="O143" s="48"/>
      <c r="P143" s="48"/>
      <c r="Q143" s="48"/>
      <c r="R143" s="78"/>
      <c r="S143" s="78"/>
    </row>
    <row r="144" spans="1:19" ht="19.5" customHeight="1">
      <c r="A144" s="48" t="s">
        <v>263</v>
      </c>
      <c r="B144" s="54"/>
      <c r="C144" s="53" t="s">
        <v>491</v>
      </c>
      <c r="D144" s="54"/>
      <c r="E144" s="48"/>
      <c r="F144" s="48"/>
      <c r="G144" s="538"/>
      <c r="H144" s="538"/>
      <c r="I144" s="48"/>
      <c r="J144" s="48" t="s">
        <v>263</v>
      </c>
      <c r="K144" s="50"/>
      <c r="L144" s="53" t="s">
        <v>491</v>
      </c>
      <c r="M144" s="54"/>
      <c r="N144" s="48"/>
      <c r="O144" s="48"/>
      <c r="P144" s="538"/>
      <c r="Q144" s="538"/>
      <c r="R144" s="78"/>
      <c r="S144" s="78"/>
    </row>
    <row r="145" spans="1:19" ht="19.5" customHeight="1">
      <c r="A145" s="48" t="s">
        <v>264</v>
      </c>
      <c r="B145" s="54"/>
      <c r="C145" s="53" t="s">
        <v>491</v>
      </c>
      <c r="D145" s="54"/>
      <c r="E145" s="48"/>
      <c r="F145" s="48"/>
      <c r="G145" s="48" t="s">
        <v>375</v>
      </c>
      <c r="H145" s="48"/>
      <c r="I145" s="48"/>
      <c r="J145" s="48" t="s">
        <v>264</v>
      </c>
      <c r="K145" s="50"/>
      <c r="L145" s="53" t="s">
        <v>491</v>
      </c>
      <c r="M145" s="54"/>
      <c r="N145" s="48"/>
      <c r="O145" s="48"/>
      <c r="P145" s="48" t="s">
        <v>375</v>
      </c>
      <c r="Q145" s="48"/>
      <c r="R145" s="78"/>
      <c r="S145" s="78"/>
    </row>
    <row r="146" spans="1:19" ht="19.5" customHeight="1">
      <c r="A146" s="48" t="s">
        <v>376</v>
      </c>
      <c r="B146" s="54"/>
      <c r="C146" s="53" t="s">
        <v>491</v>
      </c>
      <c r="D146" s="54"/>
      <c r="E146" s="48"/>
      <c r="F146" s="48"/>
      <c r="G146" s="48"/>
      <c r="H146" s="48"/>
      <c r="I146" s="48"/>
      <c r="J146" s="48" t="s">
        <v>376</v>
      </c>
      <c r="K146" s="54"/>
      <c r="L146" s="53" t="s">
        <v>491</v>
      </c>
      <c r="M146" s="54"/>
      <c r="N146" s="48"/>
      <c r="O146" s="48"/>
      <c r="P146" s="48"/>
      <c r="Q146" s="48"/>
      <c r="R146" s="78"/>
      <c r="S146" s="78"/>
    </row>
    <row r="147" spans="1:19" ht="19.5" customHeight="1">
      <c r="A147" s="48" t="s">
        <v>377</v>
      </c>
      <c r="B147" s="54"/>
      <c r="C147" s="53" t="s">
        <v>491</v>
      </c>
      <c r="D147" s="54"/>
      <c r="E147" s="48"/>
      <c r="F147" s="48"/>
      <c r="G147" s="538"/>
      <c r="H147" s="538"/>
      <c r="I147" s="48"/>
      <c r="J147" s="48" t="s">
        <v>377</v>
      </c>
      <c r="K147" s="54"/>
      <c r="L147" s="53" t="s">
        <v>491</v>
      </c>
      <c r="M147" s="54"/>
      <c r="N147" s="48"/>
      <c r="O147" s="48"/>
      <c r="P147" s="538"/>
      <c r="Q147" s="538"/>
      <c r="R147" s="78"/>
      <c r="S147" s="78"/>
    </row>
    <row r="148" spans="1:19" ht="19.5" customHeight="1">
      <c r="A148" s="48" t="s">
        <v>378</v>
      </c>
      <c r="B148" s="109"/>
      <c r="C148" s="53" t="s">
        <v>491</v>
      </c>
      <c r="D148" s="109"/>
      <c r="E148" s="48"/>
      <c r="F148" s="48"/>
      <c r="G148" s="48" t="s">
        <v>379</v>
      </c>
      <c r="H148" s="48"/>
      <c r="I148" s="48"/>
      <c r="J148" s="48" t="s">
        <v>378</v>
      </c>
      <c r="K148" s="109"/>
      <c r="L148" s="53" t="s">
        <v>491</v>
      </c>
      <c r="M148" s="109"/>
      <c r="N148" s="48"/>
      <c r="O148" s="48"/>
      <c r="P148" s="48" t="s">
        <v>379</v>
      </c>
      <c r="Q148" s="48"/>
      <c r="R148" s="78"/>
      <c r="S148" s="78"/>
    </row>
    <row r="149" spans="1:19" ht="19.5" customHeight="1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78"/>
      <c r="S149" s="78"/>
    </row>
    <row r="150" spans="1:17" ht="19.5" customHeight="1">
      <c r="A150" s="55"/>
      <c r="B150" s="55"/>
      <c r="C150" s="55"/>
      <c r="D150" s="55"/>
      <c r="E150" s="55"/>
      <c r="F150" s="55"/>
      <c r="G150" s="55"/>
      <c r="H150" s="55"/>
      <c r="I150" s="48"/>
      <c r="J150" s="55"/>
      <c r="K150" s="55"/>
      <c r="L150" s="55"/>
      <c r="M150" s="55"/>
      <c r="N150" s="55"/>
      <c r="O150" s="55"/>
      <c r="P150" s="55"/>
      <c r="Q150" s="55"/>
    </row>
  </sheetData>
  <sheetProtection/>
  <mergeCells count="132">
    <mergeCell ref="C28:E28"/>
    <mergeCell ref="A12:D12"/>
    <mergeCell ref="G12:H12"/>
    <mergeCell ref="G16:H16"/>
    <mergeCell ref="P16:Q16"/>
    <mergeCell ref="J12:M12"/>
    <mergeCell ref="L28:N28"/>
    <mergeCell ref="G22:H22"/>
    <mergeCell ref="G19:H19"/>
    <mergeCell ref="P12:Q12"/>
    <mergeCell ref="C3:E3"/>
    <mergeCell ref="L3:N3"/>
    <mergeCell ref="C5:G5"/>
    <mergeCell ref="L5:P5"/>
    <mergeCell ref="C7:D7"/>
    <mergeCell ref="L7:M7"/>
    <mergeCell ref="P7:Q7"/>
    <mergeCell ref="G7:H7"/>
    <mergeCell ref="L30:P30"/>
    <mergeCell ref="C32:D32"/>
    <mergeCell ref="L32:M32"/>
    <mergeCell ref="C30:G30"/>
    <mergeCell ref="P19:Q19"/>
    <mergeCell ref="G9:H9"/>
    <mergeCell ref="J9:M9"/>
    <mergeCell ref="P9:Q9"/>
    <mergeCell ref="P22:Q22"/>
    <mergeCell ref="A9:D9"/>
    <mergeCell ref="A34:D34"/>
    <mergeCell ref="G34:H34"/>
    <mergeCell ref="J34:M34"/>
    <mergeCell ref="P34:Q34"/>
    <mergeCell ref="P32:Q32"/>
    <mergeCell ref="G32:H32"/>
    <mergeCell ref="A37:D37"/>
    <mergeCell ref="G37:H37"/>
    <mergeCell ref="J37:M37"/>
    <mergeCell ref="P37:Q37"/>
    <mergeCell ref="C57:D57"/>
    <mergeCell ref="P41:Q41"/>
    <mergeCell ref="G44:H44"/>
    <mergeCell ref="P44:Q44"/>
    <mergeCell ref="G41:H41"/>
    <mergeCell ref="C53:E53"/>
    <mergeCell ref="L53:N53"/>
    <mergeCell ref="C55:G55"/>
    <mergeCell ref="L55:P55"/>
    <mergeCell ref="P62:Q62"/>
    <mergeCell ref="G47:H47"/>
    <mergeCell ref="P47:Q47"/>
    <mergeCell ref="P57:Q57"/>
    <mergeCell ref="P59:Q59"/>
    <mergeCell ref="L57:M57"/>
    <mergeCell ref="G57:H57"/>
    <mergeCell ref="A59:D59"/>
    <mergeCell ref="G59:H59"/>
    <mergeCell ref="J59:M59"/>
    <mergeCell ref="G72:H72"/>
    <mergeCell ref="A62:D62"/>
    <mergeCell ref="G62:H62"/>
    <mergeCell ref="J62:M62"/>
    <mergeCell ref="P72:Q72"/>
    <mergeCell ref="C78:E78"/>
    <mergeCell ref="L78:N78"/>
    <mergeCell ref="G66:H66"/>
    <mergeCell ref="P66:Q66"/>
    <mergeCell ref="G69:H69"/>
    <mergeCell ref="P69:Q69"/>
    <mergeCell ref="C80:G80"/>
    <mergeCell ref="L80:P80"/>
    <mergeCell ref="C82:D82"/>
    <mergeCell ref="L82:M82"/>
    <mergeCell ref="G82:H82"/>
    <mergeCell ref="P82:Q82"/>
    <mergeCell ref="A87:D87"/>
    <mergeCell ref="G87:H87"/>
    <mergeCell ref="J87:M87"/>
    <mergeCell ref="P87:Q87"/>
    <mergeCell ref="A84:D84"/>
    <mergeCell ref="G84:H84"/>
    <mergeCell ref="J84:M84"/>
    <mergeCell ref="P84:Q84"/>
    <mergeCell ref="G97:H97"/>
    <mergeCell ref="P97:Q97"/>
    <mergeCell ref="G91:H91"/>
    <mergeCell ref="P91:Q91"/>
    <mergeCell ref="G94:H94"/>
    <mergeCell ref="P94:Q94"/>
    <mergeCell ref="C107:D107"/>
    <mergeCell ref="G107:H107"/>
    <mergeCell ref="L107:M107"/>
    <mergeCell ref="P107:Q107"/>
    <mergeCell ref="C103:E103"/>
    <mergeCell ref="L103:N103"/>
    <mergeCell ref="C105:G105"/>
    <mergeCell ref="L105:P105"/>
    <mergeCell ref="A112:D112"/>
    <mergeCell ref="G112:H112"/>
    <mergeCell ref="J112:M112"/>
    <mergeCell ref="P112:Q112"/>
    <mergeCell ref="A109:D109"/>
    <mergeCell ref="G109:H109"/>
    <mergeCell ref="J109:M109"/>
    <mergeCell ref="P109:Q109"/>
    <mergeCell ref="G122:H122"/>
    <mergeCell ref="P122:Q122"/>
    <mergeCell ref="C128:E128"/>
    <mergeCell ref="L128:N128"/>
    <mergeCell ref="G116:H116"/>
    <mergeCell ref="P116:Q116"/>
    <mergeCell ref="G119:H119"/>
    <mergeCell ref="P119:Q119"/>
    <mergeCell ref="C130:G130"/>
    <mergeCell ref="L130:P130"/>
    <mergeCell ref="C132:D132"/>
    <mergeCell ref="G132:H132"/>
    <mergeCell ref="L132:M132"/>
    <mergeCell ref="P132:Q132"/>
    <mergeCell ref="A137:D137"/>
    <mergeCell ref="G137:H137"/>
    <mergeCell ref="J137:M137"/>
    <mergeCell ref="P137:Q137"/>
    <mergeCell ref="A134:D134"/>
    <mergeCell ref="G134:H134"/>
    <mergeCell ref="J134:M134"/>
    <mergeCell ref="P134:Q134"/>
    <mergeCell ref="G147:H147"/>
    <mergeCell ref="P147:Q147"/>
    <mergeCell ref="G141:H141"/>
    <mergeCell ref="P141:Q141"/>
    <mergeCell ref="G144:H144"/>
    <mergeCell ref="P144:Q144"/>
  </mergeCells>
  <printOptions/>
  <pageMargins left="0.33" right="0.1968503937007874" top="0.78" bottom="0.1968503937007874" header="0.39" footer="0.25"/>
  <pageSetup horizontalDpi="300" verticalDpi="300" orientation="portrait" paperSize="9" scale="74"/>
  <rowBreaks count="2" manualBreakCount="2">
    <brk id="50" max="17" man="1"/>
    <brk id="100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126"/>
  <sheetViews>
    <sheetView workbookViewId="0" topLeftCell="A51">
      <selection activeCell="AN70" sqref="AN70"/>
    </sheetView>
  </sheetViews>
  <sheetFormatPr defaultColWidth="11.57421875" defaultRowHeight="12.75"/>
  <cols>
    <col min="1" max="1" width="4.421875" style="159" customWidth="1"/>
    <col min="2" max="2" width="5.8515625" style="159" customWidth="1"/>
    <col min="3" max="3" width="19.421875" style="159" customWidth="1"/>
    <col min="4" max="4" width="14.140625" style="159" customWidth="1"/>
    <col min="5" max="5" width="6.7109375" style="159" customWidth="1"/>
    <col min="6" max="6" width="3.28125" style="159" customWidth="1"/>
    <col min="7" max="13" width="3.8515625" style="159" customWidth="1"/>
    <col min="14" max="14" width="3.28125" style="159" customWidth="1"/>
    <col min="15" max="15" width="4.7109375" style="159" customWidth="1"/>
    <col min="16" max="16" width="4.421875" style="159" customWidth="1"/>
    <col min="17" max="17" width="4.00390625" style="159" customWidth="1"/>
    <col min="18" max="18" width="4.140625" style="159" customWidth="1"/>
    <col min="19" max="19" width="3.421875" style="159" customWidth="1"/>
    <col min="20" max="20" width="1.1484375" style="159" customWidth="1"/>
    <col min="21" max="25" width="4.00390625" style="159" hidden="1" customWidth="1"/>
    <col min="26" max="34" width="3.421875" style="159" hidden="1" customWidth="1"/>
    <col min="35" max="35" width="4.140625" style="159" hidden="1" customWidth="1"/>
    <col min="36" max="36" width="4.140625" style="159" customWidth="1"/>
    <col min="37" max="37" width="3.421875" style="159" customWidth="1"/>
    <col min="38" max="38" width="5.421875" style="159" customWidth="1"/>
    <col min="39" max="39" width="3.421875" style="159" customWidth="1"/>
    <col min="40" max="40" width="6.28125" style="159" customWidth="1"/>
    <col min="41" max="43" width="3.421875" style="159" customWidth="1"/>
    <col min="44" max="44" width="4.7109375" style="159" customWidth="1"/>
    <col min="45" max="45" width="9.00390625" style="159" customWidth="1"/>
    <col min="46" max="16384" width="11.421875" style="159" customWidth="1"/>
  </cols>
  <sheetData>
    <row r="1" spans="3:4" ht="15.75" thickBot="1">
      <c r="C1" s="160"/>
      <c r="D1" s="160"/>
    </row>
    <row r="2" spans="2:40" ht="16.5" thickTop="1">
      <c r="B2" s="151"/>
      <c r="C2" s="410" t="str">
        <f>IF(Nimet!C1="","",Nimet!C1)</f>
        <v>PT 75 Kansalliset</v>
      </c>
      <c r="D2" s="410"/>
      <c r="E2" s="153"/>
      <c r="F2" s="152"/>
      <c r="G2" s="154"/>
      <c r="H2" s="153"/>
      <c r="I2" s="155"/>
      <c r="J2" s="156"/>
      <c r="K2" s="411" t="s">
        <v>241</v>
      </c>
      <c r="L2" s="411"/>
      <c r="M2" s="411"/>
      <c r="N2" s="412"/>
      <c r="O2" s="157"/>
      <c r="P2" s="158"/>
      <c r="Q2" s="410" t="s">
        <v>70</v>
      </c>
      <c r="R2" s="410"/>
      <c r="S2" s="410"/>
      <c r="T2" s="413"/>
      <c r="AN2" s="196" t="s">
        <v>705</v>
      </c>
    </row>
    <row r="3" spans="2:45" ht="16.5" thickBot="1">
      <c r="B3" s="161"/>
      <c r="C3" s="162"/>
      <c r="D3" s="163" t="s">
        <v>488</v>
      </c>
      <c r="E3" s="414"/>
      <c r="F3" s="414"/>
      <c r="G3" s="415"/>
      <c r="H3" s="416" t="s">
        <v>15</v>
      </c>
      <c r="I3" s="417"/>
      <c r="J3" s="417"/>
      <c r="K3" s="418" t="s">
        <v>209</v>
      </c>
      <c r="L3" s="418"/>
      <c r="M3" s="418"/>
      <c r="N3" s="419"/>
      <c r="O3" s="164" t="s">
        <v>16</v>
      </c>
      <c r="P3" s="165"/>
      <c r="Q3" s="420" t="s">
        <v>332</v>
      </c>
      <c r="R3" s="420"/>
      <c r="S3" s="420"/>
      <c r="T3" s="421"/>
      <c r="AN3" s="252">
        <v>52</v>
      </c>
      <c r="AO3" s="196">
        <v>9</v>
      </c>
      <c r="AP3" s="196" t="str">
        <f>IF(AN3="","",INDEX(Nimet!$B$6:$B$230,AN3))</f>
        <v>Esa Miettinen</v>
      </c>
      <c r="AQ3" s="196"/>
      <c r="AR3" s="196"/>
      <c r="AS3" s="196"/>
    </row>
    <row r="4" spans="2:42" ht="16.5" thickTop="1">
      <c r="B4" s="166"/>
      <c r="C4" s="167" t="s">
        <v>17</v>
      </c>
      <c r="D4" s="168" t="s">
        <v>18</v>
      </c>
      <c r="E4" s="426" t="s">
        <v>78</v>
      </c>
      <c r="F4" s="427"/>
      <c r="G4" s="426" t="s">
        <v>19</v>
      </c>
      <c r="H4" s="427"/>
      <c r="I4" s="426" t="s">
        <v>20</v>
      </c>
      <c r="J4" s="427"/>
      <c r="K4" s="426" t="s">
        <v>14</v>
      </c>
      <c r="L4" s="427"/>
      <c r="M4" s="426"/>
      <c r="N4" s="427"/>
      <c r="O4" s="169" t="s">
        <v>165</v>
      </c>
      <c r="P4" s="238" t="s">
        <v>21</v>
      </c>
      <c r="Q4" s="170" t="s">
        <v>22</v>
      </c>
      <c r="R4" s="171"/>
      <c r="S4" s="436" t="s">
        <v>23</v>
      </c>
      <c r="T4" s="437"/>
      <c r="U4" s="430" t="s">
        <v>24</v>
      </c>
      <c r="V4" s="431"/>
      <c r="W4" s="172" t="s">
        <v>25</v>
      </c>
      <c r="AN4" s="252">
        <v>43</v>
      </c>
      <c r="AO4" s="196">
        <v>10</v>
      </c>
      <c r="AP4" s="196" t="str">
        <f>IF(AN4="","",INDEX(Nimet!$B$6:$B$230,AN4))</f>
        <v>Roope Kantola</v>
      </c>
    </row>
    <row r="5" spans="1:42" ht="15.75">
      <c r="A5" s="56">
        <v>13</v>
      </c>
      <c r="B5" s="173" t="s">
        <v>78</v>
      </c>
      <c r="C5" s="174" t="str">
        <f>IF(A5="","",INDEX(Nimet!$B$6:$B$230,A5))</f>
        <v>Juha Rossi</v>
      </c>
      <c r="D5" s="174" t="str">
        <f>IF(A5="","",INDEX(Nimet!$C$6:$C$230,A5))</f>
        <v>PT 75</v>
      </c>
      <c r="E5" s="175"/>
      <c r="F5" s="176"/>
      <c r="G5" s="177">
        <f>+Q15</f>
        <v>3</v>
      </c>
      <c r="H5" s="178">
        <f>+R15</f>
        <v>0</v>
      </c>
      <c r="I5" s="177">
        <f>Q11</f>
        <v>3</v>
      </c>
      <c r="J5" s="178">
        <f>R11</f>
        <v>1</v>
      </c>
      <c r="K5" s="177">
        <f>Q13</f>
        <v>3</v>
      </c>
      <c r="L5" s="178">
        <f>R13</f>
        <v>0</v>
      </c>
      <c r="M5" s="177"/>
      <c r="N5" s="178"/>
      <c r="O5" s="179">
        <f>IF(SUM(E5:N5)=0,"",COUNTIF(F5:F8,"3"))</f>
        <v>3</v>
      </c>
      <c r="P5" s="180">
        <f>IF(SUM(F5:O5)=0,"",COUNTIF(E5:E8,"3"))</f>
        <v>0</v>
      </c>
      <c r="Q5" s="181">
        <f>IF(SUM(E5:N5)=0,"",SUM(F5:F8))</f>
        <v>9</v>
      </c>
      <c r="R5" s="182">
        <f>IF(SUM(E5:N5)=0,"",SUM(E5:E8))</f>
        <v>1</v>
      </c>
      <c r="S5" s="432">
        <v>1</v>
      </c>
      <c r="T5" s="433"/>
      <c r="U5" s="183">
        <f>+U11+U13+U15</f>
        <v>112</v>
      </c>
      <c r="V5" s="183">
        <f>+V11+V13+V15</f>
        <v>71</v>
      </c>
      <c r="W5" s="184">
        <f>+U5-V5</f>
        <v>41</v>
      </c>
      <c r="AN5" s="252">
        <v>1</v>
      </c>
      <c r="AO5" s="196">
        <v>19</v>
      </c>
      <c r="AP5" s="196" t="str">
        <f>IF(AN5="","",INDEX(Nimet!$B$6:$B$230,AN5))</f>
        <v>Otto Tennilä</v>
      </c>
    </row>
    <row r="6" spans="1:42" ht="15.75">
      <c r="A6" s="56">
        <v>78</v>
      </c>
      <c r="B6" s="185" t="s">
        <v>19</v>
      </c>
      <c r="C6" s="174" t="str">
        <f>IF(A6="","",INDEX(Nimet!$B$6:$B$230,A6))</f>
        <v>Juha Rimpiläinen</v>
      </c>
      <c r="D6" s="174" t="str">
        <f>IF(A6="","",INDEX(Nimet!$C$6:$C$230,A6))</f>
        <v>Grani Pingis</v>
      </c>
      <c r="E6" s="186">
        <f>+R15</f>
        <v>0</v>
      </c>
      <c r="F6" s="187">
        <f>+Q15</f>
        <v>3</v>
      </c>
      <c r="G6" s="188"/>
      <c r="H6" s="189"/>
      <c r="I6" s="186">
        <f>Q14</f>
        <v>3</v>
      </c>
      <c r="J6" s="187">
        <f>R14</f>
        <v>1</v>
      </c>
      <c r="K6" s="186">
        <f>Q12</f>
        <v>3</v>
      </c>
      <c r="L6" s="187">
        <f>R12</f>
        <v>2</v>
      </c>
      <c r="M6" s="186"/>
      <c r="N6" s="187"/>
      <c r="O6" s="179">
        <f>IF(SUM(E6:N6)=0,"",COUNTIF(H5:H8,"3"))</f>
        <v>2</v>
      </c>
      <c r="P6" s="180">
        <f>IF(SUM(F6:O6)=0,"",COUNTIF(G5:G8,"3"))</f>
        <v>1</v>
      </c>
      <c r="Q6" s="181">
        <f>IF(SUM(E6:N6)=0,"",SUM(H5:H8))</f>
        <v>6</v>
      </c>
      <c r="R6" s="182">
        <f>IF(SUM(E6:N6)=0,"",SUM(G5:G8))</f>
        <v>6</v>
      </c>
      <c r="S6" s="432">
        <v>2</v>
      </c>
      <c r="T6" s="433"/>
      <c r="U6" s="183">
        <f>+U12+U14+V15</f>
        <v>106</v>
      </c>
      <c r="V6" s="183">
        <f>+V12+V14+U15</f>
        <v>112</v>
      </c>
      <c r="W6" s="184">
        <f>+U6-V6</f>
        <v>-6</v>
      </c>
      <c r="AN6" s="252">
        <v>12</v>
      </c>
      <c r="AO6" s="196">
        <v>20</v>
      </c>
      <c r="AP6" s="196" t="str">
        <f>IF(AN6="","",INDEX(Nimet!$B$6:$B$230,AN6))</f>
        <v>Mika Tuomola</v>
      </c>
    </row>
    <row r="7" spans="1:23" ht="15.75">
      <c r="A7" s="56">
        <v>66</v>
      </c>
      <c r="B7" s="185" t="s">
        <v>20</v>
      </c>
      <c r="C7" s="174" t="str">
        <f>IF(A7="","",INDEX(Nimet!$B$6:$B$230,A7))</f>
        <v>Riku Autio </v>
      </c>
      <c r="D7" s="174" t="str">
        <f>IF(A7="","",INDEX(Nimet!$C$6:$C$230,A7))</f>
        <v>KoKa</v>
      </c>
      <c r="E7" s="186">
        <f>+R11</f>
        <v>1</v>
      </c>
      <c r="F7" s="187">
        <f>+Q11</f>
        <v>3</v>
      </c>
      <c r="G7" s="186">
        <f>R14</f>
        <v>1</v>
      </c>
      <c r="H7" s="187">
        <f>Q14</f>
        <v>3</v>
      </c>
      <c r="I7" s="188"/>
      <c r="J7" s="189"/>
      <c r="K7" s="186">
        <f>Q16</f>
        <v>3</v>
      </c>
      <c r="L7" s="187">
        <f>R16</f>
        <v>0</v>
      </c>
      <c r="M7" s="186"/>
      <c r="N7" s="187"/>
      <c r="O7" s="179">
        <f>IF(SUM(E7:N7)=0,"",COUNTIF(J5:J8,"3"))</f>
        <v>1</v>
      </c>
      <c r="P7" s="180">
        <f>IF(SUM(F7:O7)=0,"",COUNTIF(I5:I8,"3"))</f>
        <v>2</v>
      </c>
      <c r="Q7" s="181">
        <f>IF(SUM(E7:N7)=0,"",SUM(J5:J8))</f>
        <v>5</v>
      </c>
      <c r="R7" s="182">
        <f>IF(SUM(E7:N7)=0,"",SUM(I5:I8))</f>
        <v>6</v>
      </c>
      <c r="S7" s="432">
        <v>3</v>
      </c>
      <c r="T7" s="433"/>
      <c r="U7" s="183">
        <f>+V11+V14+U16</f>
        <v>109</v>
      </c>
      <c r="V7" s="183">
        <f>+U11+U14+V16</f>
        <v>103</v>
      </c>
      <c r="W7" s="184">
        <f>+U7-V7</f>
        <v>6</v>
      </c>
    </row>
    <row r="8" spans="1:23" ht="16.5" thickBot="1">
      <c r="A8" s="56">
        <v>22</v>
      </c>
      <c r="B8" s="185" t="s">
        <v>14</v>
      </c>
      <c r="C8" s="174" t="str">
        <f>IF(A8="","",INDEX(Nimet!$B$6:$B$230,A8))</f>
        <v>Markus Myllärinen</v>
      </c>
      <c r="D8" s="174" t="str">
        <f>IF(A8="","",INDEX(Nimet!$C$6:$C$230,A8))</f>
        <v>POR-83</v>
      </c>
      <c r="E8" s="186">
        <f>R13</f>
        <v>0</v>
      </c>
      <c r="F8" s="187">
        <f>Q13</f>
        <v>3</v>
      </c>
      <c r="G8" s="186">
        <f>R12</f>
        <v>2</v>
      </c>
      <c r="H8" s="187">
        <f>Q12</f>
        <v>3</v>
      </c>
      <c r="I8" s="186">
        <f>R16</f>
        <v>0</v>
      </c>
      <c r="J8" s="187">
        <f>Q16</f>
        <v>3</v>
      </c>
      <c r="K8" s="188"/>
      <c r="L8" s="189"/>
      <c r="M8" s="186"/>
      <c r="N8" s="187"/>
      <c r="O8" s="179">
        <f>IF(SUM(E8:N8)=0,"",COUNTIF(L5:L8,"3"))</f>
        <v>0</v>
      </c>
      <c r="P8" s="180">
        <f>IF(SUM(F8:O8)=0,"",COUNTIF(K5:K8,"3"))</f>
        <v>3</v>
      </c>
      <c r="Q8" s="181">
        <f>IF(SUM(E8:N9)=0,"",SUM(L5:L8))</f>
        <v>2</v>
      </c>
      <c r="R8" s="182">
        <f>IF(SUM(E8:N8)=0,"",SUM(K5:K8))</f>
        <v>9</v>
      </c>
      <c r="S8" s="434">
        <v>4</v>
      </c>
      <c r="T8" s="435"/>
      <c r="U8" s="183">
        <f>+V12+V13+V16</f>
        <v>74</v>
      </c>
      <c r="V8" s="183">
        <f>+U12+U13+U16</f>
        <v>115</v>
      </c>
      <c r="W8" s="184">
        <f>+U8-V8</f>
        <v>-41</v>
      </c>
    </row>
    <row r="9" spans="2:25" ht="16.5" thickTop="1">
      <c r="B9" s="190"/>
      <c r="C9" s="191" t="s">
        <v>219</v>
      </c>
      <c r="D9" s="192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4"/>
      <c r="T9" s="195"/>
      <c r="U9" s="196"/>
      <c r="V9" s="197" t="s">
        <v>220</v>
      </c>
      <c r="W9" s="198">
        <f>SUM(W5:W8)</f>
        <v>0</v>
      </c>
      <c r="X9" s="197" t="str">
        <f>IF(W9=0,"OK","Virhe")</f>
        <v>OK</v>
      </c>
      <c r="Y9" s="199"/>
    </row>
    <row r="10" spans="2:23" ht="16.5" thickBot="1">
      <c r="B10" s="200"/>
      <c r="C10" s="201" t="s">
        <v>221</v>
      </c>
      <c r="D10" s="202"/>
      <c r="E10" s="203"/>
      <c r="F10" s="204"/>
      <c r="G10" s="422" t="s">
        <v>222</v>
      </c>
      <c r="H10" s="423"/>
      <c r="I10" s="424" t="s">
        <v>223</v>
      </c>
      <c r="J10" s="425"/>
      <c r="K10" s="424" t="s">
        <v>224</v>
      </c>
      <c r="L10" s="425"/>
      <c r="M10" s="424" t="s">
        <v>225</v>
      </c>
      <c r="N10" s="425"/>
      <c r="O10" s="424" t="s">
        <v>226</v>
      </c>
      <c r="P10" s="425"/>
      <c r="Q10" s="440" t="s">
        <v>380</v>
      </c>
      <c r="R10" s="441"/>
      <c r="T10" s="205"/>
      <c r="U10" s="206" t="s">
        <v>24</v>
      </c>
      <c r="V10" s="207"/>
      <c r="W10" s="172" t="s">
        <v>25</v>
      </c>
    </row>
    <row r="11" spans="2:35" ht="15.75">
      <c r="B11" s="344" t="s">
        <v>63</v>
      </c>
      <c r="C11" s="208" t="str">
        <f>IF(C5&gt;"",C5,"")</f>
        <v>Juha Rossi</v>
      </c>
      <c r="D11" s="208" t="str">
        <f>IF(C7&gt;"",C7,"")</f>
        <v>Riku Autio </v>
      </c>
      <c r="E11" s="209"/>
      <c r="F11" s="210"/>
      <c r="G11" s="442">
        <v>-9</v>
      </c>
      <c r="H11" s="443"/>
      <c r="I11" s="444">
        <v>12</v>
      </c>
      <c r="J11" s="445"/>
      <c r="K11" s="444">
        <v>10</v>
      </c>
      <c r="L11" s="445"/>
      <c r="M11" s="444">
        <v>9</v>
      </c>
      <c r="N11" s="445"/>
      <c r="O11" s="428"/>
      <c r="P11" s="429"/>
      <c r="Q11" s="211">
        <f aca="true" t="shared" si="0" ref="Q11:Q16">IF(COUNT(G11:O11)=0,"",COUNTIF(G11:O11,"&gt;=0"))</f>
        <v>3</v>
      </c>
      <c r="R11" s="212">
        <f aca="true" t="shared" si="1" ref="R11:R16">IF(COUNT(G11:O11)=0,"",(IF(LEFT(G11,1)="-",1,0)+IF(LEFT(I11,1)="-",1,0)+IF(LEFT(K11,1)="-",1,0)+IF(LEFT(M11,1)="-",1,0)+IF(LEFT(O11,1)="-",1,0)))</f>
        <v>1</v>
      </c>
      <c r="S11" s="213"/>
      <c r="T11" s="214"/>
      <c r="U11" s="215">
        <f aca="true" t="shared" si="2" ref="U11:V16">+Z11+AB11+AD11+AF11+AH11</f>
        <v>46</v>
      </c>
      <c r="V11" s="216">
        <f t="shared" si="2"/>
        <v>42</v>
      </c>
      <c r="W11" s="217">
        <f aca="true" t="shared" si="3" ref="W11:W16">+U11-V11</f>
        <v>4</v>
      </c>
      <c r="Z11" s="218">
        <f aca="true" t="shared" si="4" ref="Z11:Z16">IF(G11="",0,IF(LEFT(G11,1)="-",ABS(G11),(IF(G11&gt;9,G11+2,11))))</f>
        <v>9</v>
      </c>
      <c r="AA11" s="219">
        <f aca="true" t="shared" si="5" ref="AA11:AA16">IF(G11="",0,IF(LEFT(G11,1)="-",(IF(ABS(G11)&gt;9,(ABS(G11)+2),11)),G11))</f>
        <v>11</v>
      </c>
      <c r="AB11" s="218">
        <f aca="true" t="shared" si="6" ref="AB11:AB16">IF(I11="",0,IF(LEFT(I11,1)="-",ABS(I11),(IF(I11&gt;9,I11+2,11))))</f>
        <v>14</v>
      </c>
      <c r="AC11" s="219">
        <f aca="true" t="shared" si="7" ref="AC11:AC16">IF(I11="",0,IF(LEFT(I11,1)="-",(IF(ABS(I11)&gt;9,(ABS(I11)+2),11)),I11))</f>
        <v>12</v>
      </c>
      <c r="AD11" s="218">
        <f aca="true" t="shared" si="8" ref="AD11:AD16">IF(K11="",0,IF(LEFT(K11,1)="-",ABS(K11),(IF(K11&gt;9,K11+2,11))))</f>
        <v>12</v>
      </c>
      <c r="AE11" s="219">
        <f aca="true" t="shared" si="9" ref="AE11:AE16">IF(K11="",0,IF(LEFT(K11,1)="-",(IF(ABS(K11)&gt;9,(ABS(K11)+2),11)),K11))</f>
        <v>10</v>
      </c>
      <c r="AF11" s="218">
        <f aca="true" t="shared" si="10" ref="AF11:AF16">IF(M11="",0,IF(LEFT(M11,1)="-",ABS(M11),(IF(M11&gt;9,M11+2,11))))</f>
        <v>11</v>
      </c>
      <c r="AG11" s="219">
        <f aca="true" t="shared" si="11" ref="AG11:AG16">IF(M11="",0,IF(LEFT(M11,1)="-",(IF(ABS(M11)&gt;9,(ABS(M11)+2),11)),M11))</f>
        <v>9</v>
      </c>
      <c r="AH11" s="218">
        <f aca="true" t="shared" si="12" ref="AH11:AH16">IF(O11="",0,IF(LEFT(O11,1)="-",ABS(O11),(IF(O11&gt;9,O11+2,11))))</f>
        <v>0</v>
      </c>
      <c r="AI11" s="219">
        <f aca="true" t="shared" si="13" ref="AI11:AI16">IF(O11="",0,IF(LEFT(O11,1)="-",(IF(ABS(O11)&gt;9,(ABS(O11)+2),11)),O11))</f>
        <v>0</v>
      </c>
    </row>
    <row r="12" spans="2:35" ht="15.75">
      <c r="B12" s="344" t="s">
        <v>59</v>
      </c>
      <c r="C12" s="208" t="str">
        <f>IF(C6&gt;"",C6,"")</f>
        <v>Juha Rimpiläinen</v>
      </c>
      <c r="D12" s="208" t="str">
        <f>IF(C8&gt;"",C8,"")</f>
        <v>Markus Myllärinen</v>
      </c>
      <c r="E12" s="220"/>
      <c r="F12" s="210"/>
      <c r="G12" s="446">
        <v>-7</v>
      </c>
      <c r="H12" s="447"/>
      <c r="I12" s="446">
        <v>7</v>
      </c>
      <c r="J12" s="447"/>
      <c r="K12" s="446">
        <v>-8</v>
      </c>
      <c r="L12" s="447"/>
      <c r="M12" s="446">
        <v>6</v>
      </c>
      <c r="N12" s="447"/>
      <c r="O12" s="446">
        <v>10</v>
      </c>
      <c r="P12" s="447"/>
      <c r="Q12" s="211">
        <f t="shared" si="0"/>
        <v>3</v>
      </c>
      <c r="R12" s="212">
        <f t="shared" si="1"/>
        <v>2</v>
      </c>
      <c r="S12" s="221"/>
      <c r="T12" s="222"/>
      <c r="U12" s="215">
        <f t="shared" si="2"/>
        <v>49</v>
      </c>
      <c r="V12" s="216">
        <f t="shared" si="2"/>
        <v>45</v>
      </c>
      <c r="W12" s="217">
        <f t="shared" si="3"/>
        <v>4</v>
      </c>
      <c r="Z12" s="223">
        <f t="shared" si="4"/>
        <v>7</v>
      </c>
      <c r="AA12" s="224">
        <f t="shared" si="5"/>
        <v>11</v>
      </c>
      <c r="AB12" s="223">
        <f t="shared" si="6"/>
        <v>11</v>
      </c>
      <c r="AC12" s="224">
        <f t="shared" si="7"/>
        <v>7</v>
      </c>
      <c r="AD12" s="223">
        <f t="shared" si="8"/>
        <v>8</v>
      </c>
      <c r="AE12" s="224">
        <f t="shared" si="9"/>
        <v>11</v>
      </c>
      <c r="AF12" s="223">
        <f t="shared" si="10"/>
        <v>11</v>
      </c>
      <c r="AG12" s="224">
        <f t="shared" si="11"/>
        <v>6</v>
      </c>
      <c r="AH12" s="223">
        <f t="shared" si="12"/>
        <v>12</v>
      </c>
      <c r="AI12" s="224">
        <f t="shared" si="13"/>
        <v>10</v>
      </c>
    </row>
    <row r="13" spans="2:35" ht="16.5" thickBot="1">
      <c r="B13" s="344" t="s">
        <v>68</v>
      </c>
      <c r="C13" s="201" t="str">
        <f>IF(C5&gt;"",C5,"")</f>
        <v>Juha Rossi</v>
      </c>
      <c r="D13" s="201" t="str">
        <f>IF(C8&gt;"",C8,"")</f>
        <v>Markus Myllärinen</v>
      </c>
      <c r="E13" s="203"/>
      <c r="F13" s="225"/>
      <c r="G13" s="438">
        <v>3</v>
      </c>
      <c r="H13" s="439"/>
      <c r="I13" s="438">
        <v>5</v>
      </c>
      <c r="J13" s="439"/>
      <c r="K13" s="438">
        <v>7</v>
      </c>
      <c r="L13" s="439"/>
      <c r="M13" s="438"/>
      <c r="N13" s="439"/>
      <c r="O13" s="438"/>
      <c r="P13" s="439"/>
      <c r="Q13" s="211">
        <f t="shared" si="0"/>
        <v>3</v>
      </c>
      <c r="R13" s="212">
        <f t="shared" si="1"/>
        <v>0</v>
      </c>
      <c r="S13" s="221"/>
      <c r="T13" s="222"/>
      <c r="U13" s="215">
        <f t="shared" si="2"/>
        <v>33</v>
      </c>
      <c r="V13" s="216">
        <f t="shared" si="2"/>
        <v>15</v>
      </c>
      <c r="W13" s="217">
        <f t="shared" si="3"/>
        <v>18</v>
      </c>
      <c r="Z13" s="223">
        <f t="shared" si="4"/>
        <v>11</v>
      </c>
      <c r="AA13" s="224">
        <f t="shared" si="5"/>
        <v>3</v>
      </c>
      <c r="AB13" s="223">
        <f t="shared" si="6"/>
        <v>11</v>
      </c>
      <c r="AC13" s="224">
        <f t="shared" si="7"/>
        <v>5</v>
      </c>
      <c r="AD13" s="223">
        <f t="shared" si="8"/>
        <v>11</v>
      </c>
      <c r="AE13" s="224">
        <f t="shared" si="9"/>
        <v>7</v>
      </c>
      <c r="AF13" s="223">
        <f t="shared" si="10"/>
        <v>0</v>
      </c>
      <c r="AG13" s="224">
        <f t="shared" si="11"/>
        <v>0</v>
      </c>
      <c r="AH13" s="223">
        <f t="shared" si="12"/>
        <v>0</v>
      </c>
      <c r="AI13" s="224">
        <f t="shared" si="13"/>
        <v>0</v>
      </c>
    </row>
    <row r="14" spans="2:35" ht="15.75">
      <c r="B14" s="344" t="s">
        <v>65</v>
      </c>
      <c r="C14" s="208" t="str">
        <f>IF(C6&gt;"",C6,"")</f>
        <v>Juha Rimpiläinen</v>
      </c>
      <c r="D14" s="208" t="str">
        <f>IF(C7&gt;"",C7,"")</f>
        <v>Riku Autio </v>
      </c>
      <c r="E14" s="209"/>
      <c r="F14" s="210"/>
      <c r="G14" s="444">
        <v>-10</v>
      </c>
      <c r="H14" s="445"/>
      <c r="I14" s="444">
        <v>6</v>
      </c>
      <c r="J14" s="445"/>
      <c r="K14" s="444">
        <v>8</v>
      </c>
      <c r="L14" s="445"/>
      <c r="M14" s="444">
        <v>8</v>
      </c>
      <c r="N14" s="445"/>
      <c r="O14" s="444"/>
      <c r="P14" s="445"/>
      <c r="Q14" s="211">
        <f t="shared" si="0"/>
        <v>3</v>
      </c>
      <c r="R14" s="212">
        <f t="shared" si="1"/>
        <v>1</v>
      </c>
      <c r="S14" s="221"/>
      <c r="T14" s="222"/>
      <c r="U14" s="215">
        <f t="shared" si="2"/>
        <v>43</v>
      </c>
      <c r="V14" s="216">
        <f t="shared" si="2"/>
        <v>34</v>
      </c>
      <c r="W14" s="217">
        <f t="shared" si="3"/>
        <v>9</v>
      </c>
      <c r="Z14" s="223">
        <f t="shared" si="4"/>
        <v>10</v>
      </c>
      <c r="AA14" s="224">
        <f t="shared" si="5"/>
        <v>12</v>
      </c>
      <c r="AB14" s="223">
        <f t="shared" si="6"/>
        <v>11</v>
      </c>
      <c r="AC14" s="224">
        <f t="shared" si="7"/>
        <v>6</v>
      </c>
      <c r="AD14" s="223">
        <f t="shared" si="8"/>
        <v>11</v>
      </c>
      <c r="AE14" s="224">
        <f t="shared" si="9"/>
        <v>8</v>
      </c>
      <c r="AF14" s="223">
        <f t="shared" si="10"/>
        <v>11</v>
      </c>
      <c r="AG14" s="224">
        <f t="shared" si="11"/>
        <v>8</v>
      </c>
      <c r="AH14" s="223">
        <f t="shared" si="12"/>
        <v>0</v>
      </c>
      <c r="AI14" s="224">
        <f t="shared" si="13"/>
        <v>0</v>
      </c>
    </row>
    <row r="15" spans="2:35" ht="15.75">
      <c r="B15" s="344" t="s">
        <v>67</v>
      </c>
      <c r="C15" s="208" t="str">
        <f>IF(C5&gt;"",C5,"")</f>
        <v>Juha Rossi</v>
      </c>
      <c r="D15" s="208" t="str">
        <f>IF(C6&gt;"",C6,"")</f>
        <v>Juha Rimpiläinen</v>
      </c>
      <c r="E15" s="220"/>
      <c r="F15" s="210"/>
      <c r="G15" s="446">
        <v>3</v>
      </c>
      <c r="H15" s="447"/>
      <c r="I15" s="446">
        <v>3</v>
      </c>
      <c r="J15" s="447"/>
      <c r="K15" s="448">
        <v>8</v>
      </c>
      <c r="L15" s="449"/>
      <c r="M15" s="446"/>
      <c r="N15" s="447"/>
      <c r="O15" s="446"/>
      <c r="P15" s="447"/>
      <c r="Q15" s="211">
        <f t="shared" si="0"/>
        <v>3</v>
      </c>
      <c r="R15" s="212">
        <f t="shared" si="1"/>
        <v>0</v>
      </c>
      <c r="S15" s="221"/>
      <c r="T15" s="222"/>
      <c r="U15" s="215">
        <f t="shared" si="2"/>
        <v>33</v>
      </c>
      <c r="V15" s="216">
        <f t="shared" si="2"/>
        <v>14</v>
      </c>
      <c r="W15" s="217">
        <f t="shared" si="3"/>
        <v>19</v>
      </c>
      <c r="Z15" s="223">
        <f t="shared" si="4"/>
        <v>11</v>
      </c>
      <c r="AA15" s="224">
        <f t="shared" si="5"/>
        <v>3</v>
      </c>
      <c r="AB15" s="223">
        <f t="shared" si="6"/>
        <v>11</v>
      </c>
      <c r="AC15" s="224">
        <f t="shared" si="7"/>
        <v>3</v>
      </c>
      <c r="AD15" s="223">
        <f t="shared" si="8"/>
        <v>11</v>
      </c>
      <c r="AE15" s="224">
        <f t="shared" si="9"/>
        <v>8</v>
      </c>
      <c r="AF15" s="223">
        <f t="shared" si="10"/>
        <v>0</v>
      </c>
      <c r="AG15" s="224">
        <f t="shared" si="11"/>
        <v>0</v>
      </c>
      <c r="AH15" s="223">
        <f t="shared" si="12"/>
        <v>0</v>
      </c>
      <c r="AI15" s="224">
        <f t="shared" si="13"/>
        <v>0</v>
      </c>
    </row>
    <row r="16" spans="2:35" ht="16.5" thickBot="1">
      <c r="B16" s="345" t="s">
        <v>69</v>
      </c>
      <c r="C16" s="226" t="str">
        <f>IF(C7&gt;"",C7,"")</f>
        <v>Riku Autio </v>
      </c>
      <c r="D16" s="226" t="str">
        <f>IF(C8&gt;"",C8,"")</f>
        <v>Markus Myllärinen</v>
      </c>
      <c r="E16" s="227"/>
      <c r="F16" s="228"/>
      <c r="G16" s="450">
        <v>3</v>
      </c>
      <c r="H16" s="451"/>
      <c r="I16" s="450">
        <v>3</v>
      </c>
      <c r="J16" s="451"/>
      <c r="K16" s="450">
        <v>8</v>
      </c>
      <c r="L16" s="451"/>
      <c r="M16" s="450"/>
      <c r="N16" s="451"/>
      <c r="O16" s="450"/>
      <c r="P16" s="451"/>
      <c r="Q16" s="229">
        <f t="shared" si="0"/>
        <v>3</v>
      </c>
      <c r="R16" s="230">
        <f t="shared" si="1"/>
        <v>0</v>
      </c>
      <c r="S16" s="231"/>
      <c r="T16" s="232"/>
      <c r="U16" s="215">
        <f t="shared" si="2"/>
        <v>33</v>
      </c>
      <c r="V16" s="216">
        <f t="shared" si="2"/>
        <v>14</v>
      </c>
      <c r="W16" s="217">
        <f t="shared" si="3"/>
        <v>19</v>
      </c>
      <c r="Z16" s="233">
        <f t="shared" si="4"/>
        <v>11</v>
      </c>
      <c r="AA16" s="234">
        <f t="shared" si="5"/>
        <v>3</v>
      </c>
      <c r="AB16" s="233">
        <f t="shared" si="6"/>
        <v>11</v>
      </c>
      <c r="AC16" s="234">
        <f t="shared" si="7"/>
        <v>3</v>
      </c>
      <c r="AD16" s="233">
        <f t="shared" si="8"/>
        <v>11</v>
      </c>
      <c r="AE16" s="234">
        <f t="shared" si="9"/>
        <v>8</v>
      </c>
      <c r="AF16" s="233">
        <f t="shared" si="10"/>
        <v>0</v>
      </c>
      <c r="AG16" s="234">
        <f t="shared" si="11"/>
        <v>0</v>
      </c>
      <c r="AH16" s="233">
        <f t="shared" si="12"/>
        <v>0</v>
      </c>
      <c r="AI16" s="234">
        <f t="shared" si="13"/>
        <v>0</v>
      </c>
    </row>
    <row r="17" spans="2:35" ht="18" thickBot="1" thickTop="1">
      <c r="B17" s="346"/>
      <c r="C17" s="347"/>
      <c r="D17" s="347"/>
      <c r="E17" s="348"/>
      <c r="F17" s="349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50"/>
      <c r="R17" s="351"/>
      <c r="S17" s="352"/>
      <c r="T17" s="352"/>
      <c r="U17" s="353"/>
      <c r="V17" s="353"/>
      <c r="W17" s="354"/>
      <c r="Z17" s="355"/>
      <c r="AA17" s="356"/>
      <c r="AB17" s="355"/>
      <c r="AC17" s="356"/>
      <c r="AD17" s="355"/>
      <c r="AE17" s="356"/>
      <c r="AF17" s="355"/>
      <c r="AG17" s="356"/>
      <c r="AH17" s="355"/>
      <c r="AI17" s="356"/>
    </row>
    <row r="18" spans="2:20" ht="16.5" thickTop="1">
      <c r="B18" s="279"/>
      <c r="C18" s="410" t="str">
        <f>IF(Nimet!C17="","",Nimet!C1)</f>
        <v>PT 75 Kansalliset</v>
      </c>
      <c r="D18" s="410"/>
      <c r="E18" s="280"/>
      <c r="F18" s="280"/>
      <c r="G18" s="281"/>
      <c r="H18" s="280"/>
      <c r="I18" s="282"/>
      <c r="J18" s="283"/>
      <c r="K18" s="411" t="s">
        <v>241</v>
      </c>
      <c r="L18" s="411"/>
      <c r="M18" s="411"/>
      <c r="N18" s="412"/>
      <c r="O18" s="157"/>
      <c r="P18" s="158"/>
      <c r="Q18" s="410" t="s">
        <v>71</v>
      </c>
      <c r="R18" s="410"/>
      <c r="S18" s="410"/>
      <c r="T18" s="413"/>
    </row>
    <row r="19" spans="2:20" ht="16.5" thickBot="1">
      <c r="B19" s="284"/>
      <c r="C19" s="285"/>
      <c r="D19" s="163" t="s">
        <v>488</v>
      </c>
      <c r="E19" s="485"/>
      <c r="F19" s="486"/>
      <c r="G19" s="487"/>
      <c r="H19" s="416" t="s">
        <v>15</v>
      </c>
      <c r="I19" s="417"/>
      <c r="J19" s="417"/>
      <c r="K19" s="418" t="s">
        <v>209</v>
      </c>
      <c r="L19" s="418"/>
      <c r="M19" s="418"/>
      <c r="N19" s="419"/>
      <c r="O19" s="164" t="s">
        <v>16</v>
      </c>
      <c r="P19" s="165"/>
      <c r="Q19" s="420" t="s">
        <v>332</v>
      </c>
      <c r="R19" s="420"/>
      <c r="S19" s="420"/>
      <c r="T19" s="421"/>
    </row>
    <row r="20" spans="2:20" ht="16.5" thickTop="1">
      <c r="B20" s="287"/>
      <c r="C20" s="288" t="s">
        <v>157</v>
      </c>
      <c r="D20" s="289" t="s">
        <v>158</v>
      </c>
      <c r="E20" s="480" t="s">
        <v>78</v>
      </c>
      <c r="F20" s="481"/>
      <c r="G20" s="482" t="s">
        <v>19</v>
      </c>
      <c r="H20" s="481"/>
      <c r="I20" s="480" t="s">
        <v>20</v>
      </c>
      <c r="J20" s="481"/>
      <c r="K20" s="480" t="s">
        <v>14</v>
      </c>
      <c r="L20" s="481"/>
      <c r="M20" s="480" t="s">
        <v>159</v>
      </c>
      <c r="N20" s="481"/>
      <c r="O20" s="290" t="s">
        <v>165</v>
      </c>
      <c r="P20" s="291" t="s">
        <v>21</v>
      </c>
      <c r="Q20" s="483" t="s">
        <v>22</v>
      </c>
      <c r="R20" s="484"/>
      <c r="S20" s="478" t="s">
        <v>610</v>
      </c>
      <c r="T20" s="479"/>
    </row>
    <row r="21" spans="1:20" ht="15.75">
      <c r="A21" s="252">
        <v>16</v>
      </c>
      <c r="B21" s="173" t="s">
        <v>78</v>
      </c>
      <c r="C21" s="174" t="str">
        <f>IF(A21="","",INDEX(Nimet!$B$6:$B$230,A21))</f>
        <v>Eero Aho</v>
      </c>
      <c r="D21" s="174" t="str">
        <f>IF(A21="","",INDEX(Nimet!$C$6:$C$230,A21))</f>
        <v>PT 75</v>
      </c>
      <c r="E21" s="292"/>
      <c r="F21" s="358"/>
      <c r="G21" s="177">
        <f>Q37</f>
        <v>3</v>
      </c>
      <c r="H21" s="178">
        <f>R37</f>
        <v>0</v>
      </c>
      <c r="I21" s="177">
        <f>Q33</f>
      </c>
      <c r="J21" s="178">
        <f>R33</f>
      </c>
      <c r="K21" s="177">
        <f>Q31</f>
        <v>3</v>
      </c>
      <c r="L21" s="178">
        <f>R31</f>
        <v>1</v>
      </c>
      <c r="M21" s="177">
        <f>Q28</f>
        <v>3</v>
      </c>
      <c r="N21" s="178">
        <f>R28</f>
        <v>0</v>
      </c>
      <c r="O21" s="179">
        <f>IF(SUM(E21:N21)=0,"",COUNTIF(F21:F25,3))</f>
        <v>3</v>
      </c>
      <c r="P21" s="180">
        <f>IF(SUM(E21:N21)=0,"",COUNTIF(E21:E25,3))</f>
        <v>0</v>
      </c>
      <c r="Q21" s="298">
        <f>IF(SUM(E21:N21)=0,"",SUM(F21:F25))</f>
        <v>9</v>
      </c>
      <c r="R21" s="299">
        <f>IF(SUM(E21:N21)=0,"",SUM(E21:E25))</f>
        <v>1</v>
      </c>
      <c r="S21" s="432">
        <v>1</v>
      </c>
      <c r="T21" s="433"/>
    </row>
    <row r="22" spans="1:20" ht="15.75">
      <c r="A22" s="252">
        <v>53</v>
      </c>
      <c r="B22" s="185" t="s">
        <v>19</v>
      </c>
      <c r="C22" s="174" t="str">
        <f>IF(A22="","",INDEX(Nimet!$B$6:$B$230,A22))</f>
        <v>Jouni Nousiainen</v>
      </c>
      <c r="D22" s="174" t="str">
        <f>IF(A22="","",INDEX(Nimet!$C$6:$C$230,A22))</f>
        <v>KuPTS</v>
      </c>
      <c r="E22" s="186">
        <f>R37</f>
        <v>0</v>
      </c>
      <c r="F22" s="187">
        <f>Q37</f>
        <v>3</v>
      </c>
      <c r="G22" s="302"/>
      <c r="H22" s="303"/>
      <c r="I22" s="177">
        <f>Q35</f>
      </c>
      <c r="J22" s="178">
        <f>R35</f>
      </c>
      <c r="K22" s="177">
        <f>Q29</f>
        <v>2</v>
      </c>
      <c r="L22" s="178">
        <f>R29</f>
        <v>3</v>
      </c>
      <c r="M22" s="177">
        <f>Q32</f>
        <v>3</v>
      </c>
      <c r="N22" s="178">
        <f>R32</f>
        <v>0</v>
      </c>
      <c r="O22" s="179">
        <f>IF(SUM(E22:N22)=0,"",COUNTIF(H21:H25,3))</f>
        <v>1</v>
      </c>
      <c r="P22" s="180">
        <f>IF(SUM(E22:N22)=0,"",COUNTIF(G21:G25,3))</f>
        <v>2</v>
      </c>
      <c r="Q22" s="298">
        <f>IF(SUM(E22:N22)=0,"",SUM(H21:H25))</f>
        <v>5</v>
      </c>
      <c r="R22" s="299">
        <f>IF(SUM(E22:N22)=0,"",SUM(G21:G25))</f>
        <v>6</v>
      </c>
      <c r="S22" s="494">
        <v>3</v>
      </c>
      <c r="T22" s="495"/>
    </row>
    <row r="23" spans="1:20" ht="15.75">
      <c r="A23" s="252"/>
      <c r="B23" s="185" t="s">
        <v>20</v>
      </c>
      <c r="C23" s="174">
        <f>IF(A23="","",INDEX(Nimet!$B$6:$B$230,A23))</f>
      </c>
      <c r="D23" s="174">
        <f>IF(A23="","",INDEX(Nimet!$C$6:$C$230,A23))</f>
      </c>
      <c r="E23" s="186">
        <f>R33</f>
      </c>
      <c r="F23" s="187">
        <f>Q33</f>
      </c>
      <c r="G23" s="177">
        <f>R35</f>
      </c>
      <c r="H23" s="357">
        <f>Q35</f>
      </c>
      <c r="I23" s="302"/>
      <c r="J23" s="303"/>
      <c r="K23" s="177">
        <f>Q36</f>
      </c>
      <c r="L23" s="178">
        <f>R36</f>
      </c>
      <c r="M23" s="177">
        <f>Q30</f>
      </c>
      <c r="N23" s="178">
        <f>R30</f>
      </c>
      <c r="O23" s="179">
        <f>IF(SUM(E23:N23)=0,"",COUNTIF(J21:J25,3))</f>
      </c>
      <c r="P23" s="180">
        <f>IF(SUM(E23:N23)=0,"",COUNTIF(I21:I25,3))</f>
      </c>
      <c r="Q23" s="298">
        <f>IF(SUM(E23:N23)=0,"",SUM(J21:J25))</f>
      </c>
      <c r="R23" s="299">
        <f>IF(SUM(E23:N23)=0,"",SUM(I21:I25))</f>
      </c>
      <c r="S23" s="494"/>
      <c r="T23" s="495"/>
    </row>
    <row r="24" spans="1:20" ht="15.75">
      <c r="A24" s="252">
        <v>31</v>
      </c>
      <c r="B24" s="185" t="s">
        <v>14</v>
      </c>
      <c r="C24" s="174" t="str">
        <f>IF(A24="","",INDEX(Nimet!$B$6:$B$230,A24))</f>
        <v>Sveta  Kirichenko</v>
      </c>
      <c r="D24" s="174" t="str">
        <f>IF(A24="","",INDEX(Nimet!$C$6:$C$230,A24))</f>
        <v>PT-Espoo</v>
      </c>
      <c r="E24" s="186">
        <f>R31</f>
        <v>1</v>
      </c>
      <c r="F24" s="187">
        <f>Q31</f>
        <v>3</v>
      </c>
      <c r="G24" s="177">
        <f>R29</f>
        <v>3</v>
      </c>
      <c r="H24" s="357">
        <f>Q29</f>
        <v>2</v>
      </c>
      <c r="I24" s="177">
        <f>R36</f>
      </c>
      <c r="J24" s="178">
        <f>Q36</f>
      </c>
      <c r="K24" s="302"/>
      <c r="L24" s="303"/>
      <c r="M24" s="177">
        <f>Q34</f>
        <v>3</v>
      </c>
      <c r="N24" s="178">
        <f>R34</f>
        <v>0</v>
      </c>
      <c r="O24" s="179">
        <f>IF(SUM(E24:N24)=0,"",COUNTIF(L21:L25,3))</f>
        <v>2</v>
      </c>
      <c r="P24" s="180">
        <f>IF(SUM(E24:N24)=0,"",COUNTIF(K21:K25,3))</f>
        <v>1</v>
      </c>
      <c r="Q24" s="298">
        <f>IF(SUM(E24:N24)=0,"",SUM(L21:L25))</f>
        <v>7</v>
      </c>
      <c r="R24" s="299">
        <f>IF(SUM(E24:N24)=0,"",SUM(K21:K25))</f>
        <v>5</v>
      </c>
      <c r="S24" s="494">
        <v>2</v>
      </c>
      <c r="T24" s="495"/>
    </row>
    <row r="25" spans="1:20" ht="16.5" thickBot="1">
      <c r="A25" s="252">
        <v>86</v>
      </c>
      <c r="B25" s="185">
        <v>5</v>
      </c>
      <c r="C25" s="174" t="str">
        <f>IF(A25="","",INDEX(Nimet!$B$6:$B$230,A25))</f>
        <v>Pasi Kankainen</v>
      </c>
      <c r="D25" s="174" t="str">
        <f>IF(A25="","",INDEX(Nimet!$C$6:$C$230,A25))</f>
        <v>OPT-86</v>
      </c>
      <c r="E25" s="186">
        <f>R28</f>
        <v>0</v>
      </c>
      <c r="F25" s="187">
        <f>Q28</f>
        <v>3</v>
      </c>
      <c r="G25" s="186">
        <f>R32</f>
        <v>0</v>
      </c>
      <c r="H25" s="357">
        <f>Q32</f>
        <v>3</v>
      </c>
      <c r="I25" s="177">
        <f>R30</f>
      </c>
      <c r="J25" s="178">
        <f>Q30</f>
      </c>
      <c r="K25" s="177">
        <f>R34</f>
        <v>0</v>
      </c>
      <c r="L25" s="178">
        <f>Q34</f>
        <v>3</v>
      </c>
      <c r="M25" s="309"/>
      <c r="N25" s="310"/>
      <c r="O25" s="179">
        <f>IF(SUM(E25:N25)=0,"",COUNTIF(N21:N25,3))</f>
        <v>0</v>
      </c>
      <c r="P25" s="180">
        <f>IF(SUM(E25:N25)=0,"",COUNTIF(M21:M25,3))</f>
        <v>3</v>
      </c>
      <c r="Q25" s="312">
        <f>IF(SUM(E25:N25)=0,"",SUM(N21:N25))</f>
        <v>0</v>
      </c>
      <c r="R25" s="313">
        <f>IF(SUM(E25:N25)=0,"",SUM(M21:M25))</f>
        <v>9</v>
      </c>
      <c r="S25" s="454">
        <v>4</v>
      </c>
      <c r="T25" s="455"/>
    </row>
    <row r="26" spans="2:21" ht="15.75">
      <c r="B26" s="314"/>
      <c r="C26" s="315" t="s">
        <v>51</v>
      </c>
      <c r="D26"/>
      <c r="E26" s="316"/>
      <c r="F26" s="316"/>
      <c r="G26" s="317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8"/>
      <c r="T26" s="214"/>
      <c r="U26" s="214"/>
    </row>
    <row r="27" spans="2:21" ht="16.5" thickBot="1">
      <c r="B27" s="319"/>
      <c r="C27" s="201" t="s">
        <v>52</v>
      </c>
      <c r="D27" s="201"/>
      <c r="E27" s="321"/>
      <c r="F27" s="322"/>
      <c r="G27" s="474" t="s">
        <v>53</v>
      </c>
      <c r="H27" s="475"/>
      <c r="I27" s="476" t="s">
        <v>54</v>
      </c>
      <c r="J27" s="475"/>
      <c r="K27" s="476" t="s">
        <v>55</v>
      </c>
      <c r="L27" s="475"/>
      <c r="M27" s="476" t="s">
        <v>56</v>
      </c>
      <c r="N27" s="475"/>
      <c r="O27" s="476" t="s">
        <v>57</v>
      </c>
      <c r="P27" s="475"/>
      <c r="Q27" s="474" t="s">
        <v>380</v>
      </c>
      <c r="R27" s="477"/>
      <c r="T27" s="214"/>
      <c r="U27" s="214"/>
    </row>
    <row r="28" spans="2:21" ht="15.75">
      <c r="B28" s="323" t="s">
        <v>58</v>
      </c>
      <c r="C28" s="359" t="str">
        <f>IF(C21&gt;"",C21,"")</f>
        <v>Eero Aho</v>
      </c>
      <c r="D28" s="359" t="str">
        <f>IF(C25&gt;"",C25,"")</f>
        <v>Pasi Kankainen</v>
      </c>
      <c r="E28" s="326"/>
      <c r="F28" s="327"/>
      <c r="G28" s="470">
        <v>2</v>
      </c>
      <c r="H28" s="471"/>
      <c r="I28" s="470">
        <v>3</v>
      </c>
      <c r="J28" s="471"/>
      <c r="K28" s="470">
        <v>7</v>
      </c>
      <c r="L28" s="471"/>
      <c r="M28" s="470"/>
      <c r="N28" s="471"/>
      <c r="O28" s="470"/>
      <c r="P28" s="471"/>
      <c r="Q28" s="328">
        <f>IF(COUNTA(G28:O28)=0,"",COUNTIF(G28:O28,"&gt;=0"))</f>
        <v>3</v>
      </c>
      <c r="R28" s="329">
        <f>IF(COUNTA(G28:O28)=0,"",(IF(LEFT(G28,1)="-",1,0)+IF(LEFT(I28,1)="-",1,0)+IF(LEFT(K28,1)="-",1,0)+IF(LEFT(M28,1)="-",1,0)+IF(LEFT(O28,1)="-",1,0)))</f>
        <v>0</v>
      </c>
      <c r="S28" s="343"/>
      <c r="T28" s="214"/>
      <c r="U28" s="214"/>
    </row>
    <row r="29" spans="2:21" ht="15.75">
      <c r="B29" s="323" t="s">
        <v>59</v>
      </c>
      <c r="C29" s="365" t="str">
        <f>IF(C22&gt;"",C22,"")</f>
        <v>Jouni Nousiainen</v>
      </c>
      <c r="D29" s="365" t="str">
        <f>IF(C24&gt;"",C24,"")</f>
        <v>Sveta  Kirichenko</v>
      </c>
      <c r="E29" s="331"/>
      <c r="F29" s="327"/>
      <c r="G29" s="472">
        <v>-9</v>
      </c>
      <c r="H29" s="473"/>
      <c r="I29" s="472">
        <v>-9</v>
      </c>
      <c r="J29" s="473"/>
      <c r="K29" s="472">
        <v>5</v>
      </c>
      <c r="L29" s="473"/>
      <c r="M29" s="472">
        <v>2</v>
      </c>
      <c r="N29" s="473"/>
      <c r="O29" s="472">
        <v>-7</v>
      </c>
      <c r="P29" s="473"/>
      <c r="Q29" s="328">
        <f aca="true" t="shared" si="14" ref="Q29:Q37">IF(COUNTA(G29:O29)=0,"",COUNTIF(G29:O29,"&gt;=0"))</f>
        <v>2</v>
      </c>
      <c r="R29" s="329">
        <f aca="true" t="shared" si="15" ref="R29:R37">IF(COUNTA(G29:O29)=0,"",(IF(LEFT(G29,1)="-",1,0)+IF(LEFT(I29,1)="-",1,0)+IF(LEFT(K29,1)="-",1,0)+IF(LEFT(M29,1)="-",1,0)+IF(LEFT(O29,1)="-",1,0)))</f>
        <v>3</v>
      </c>
      <c r="S29" s="343"/>
      <c r="T29" s="214"/>
      <c r="U29" s="214"/>
    </row>
    <row r="30" spans="2:21" ht="16.5" thickBot="1">
      <c r="B30" s="323" t="s">
        <v>60</v>
      </c>
      <c r="C30" s="360">
        <f>IF(C23&gt;"",C23,"")</f>
      </c>
      <c r="D30" s="366" t="str">
        <f>IF(C25&gt;"",C25,"")</f>
        <v>Pasi Kankainen</v>
      </c>
      <c r="E30" s="334"/>
      <c r="F30" s="335"/>
      <c r="G30" s="466"/>
      <c r="H30" s="467"/>
      <c r="I30" s="466"/>
      <c r="J30" s="467"/>
      <c r="K30" s="466"/>
      <c r="L30" s="467"/>
      <c r="M30" s="466"/>
      <c r="N30" s="467"/>
      <c r="O30" s="466"/>
      <c r="P30" s="467"/>
      <c r="Q30" s="328">
        <f t="shared" si="14"/>
      </c>
      <c r="R30" s="329">
        <f t="shared" si="15"/>
      </c>
      <c r="S30" s="343"/>
      <c r="T30" s="214"/>
      <c r="U30" s="214"/>
    </row>
    <row r="31" spans="2:21" ht="15.75">
      <c r="B31" s="323" t="s">
        <v>61</v>
      </c>
      <c r="C31" s="208" t="str">
        <f>IF(C21&gt;"",C21,"")</f>
        <v>Eero Aho</v>
      </c>
      <c r="D31" s="208" t="str">
        <f>IF(C24&gt;"",C24,"")</f>
        <v>Sveta  Kirichenko</v>
      </c>
      <c r="E31" s="326"/>
      <c r="F31" s="327"/>
      <c r="G31" s="442">
        <v>-9</v>
      </c>
      <c r="H31" s="443"/>
      <c r="I31" s="442">
        <v>7</v>
      </c>
      <c r="J31" s="443"/>
      <c r="K31" s="442">
        <v>6</v>
      </c>
      <c r="L31" s="443"/>
      <c r="M31" s="442">
        <v>3</v>
      </c>
      <c r="N31" s="443"/>
      <c r="O31" s="442"/>
      <c r="P31" s="443"/>
      <c r="Q31" s="328">
        <f t="shared" si="14"/>
        <v>3</v>
      </c>
      <c r="R31" s="329">
        <f t="shared" si="15"/>
        <v>1</v>
      </c>
      <c r="S31" s="343"/>
      <c r="T31" s="214"/>
      <c r="U31" s="214"/>
    </row>
    <row r="32" spans="2:21" ht="15.75">
      <c r="B32" s="323" t="s">
        <v>62</v>
      </c>
      <c r="C32" s="208" t="str">
        <f>IF(C22&gt;"",C22,"")</f>
        <v>Jouni Nousiainen</v>
      </c>
      <c r="D32" s="208" t="str">
        <f>IF(C25&gt;"",C25,"")</f>
        <v>Pasi Kankainen</v>
      </c>
      <c r="E32" s="331"/>
      <c r="F32" s="327"/>
      <c r="G32" s="464">
        <v>2</v>
      </c>
      <c r="H32" s="465"/>
      <c r="I32" s="464">
        <v>1</v>
      </c>
      <c r="J32" s="465"/>
      <c r="K32" s="464">
        <v>4</v>
      </c>
      <c r="L32" s="465"/>
      <c r="M32" s="464"/>
      <c r="N32" s="465"/>
      <c r="O32" s="464"/>
      <c r="P32" s="465"/>
      <c r="Q32" s="328">
        <f t="shared" si="14"/>
        <v>3</v>
      </c>
      <c r="R32" s="329">
        <f t="shared" si="15"/>
        <v>0</v>
      </c>
      <c r="S32" s="343"/>
      <c r="T32" s="214"/>
      <c r="U32" s="214"/>
    </row>
    <row r="33" spans="2:21" ht="16.5" thickBot="1">
      <c r="B33" s="323" t="s">
        <v>63</v>
      </c>
      <c r="C33" s="361" t="str">
        <f>IF(C21&gt;"",C21,"")</f>
        <v>Eero Aho</v>
      </c>
      <c r="D33" s="367">
        <f>IF(C23&gt;"",C23,"")</f>
      </c>
      <c r="E33" s="334"/>
      <c r="F33" s="335"/>
      <c r="G33" s="466"/>
      <c r="H33" s="467"/>
      <c r="I33" s="466"/>
      <c r="J33" s="467"/>
      <c r="K33" s="466"/>
      <c r="L33" s="467"/>
      <c r="M33" s="466"/>
      <c r="N33" s="467"/>
      <c r="O33" s="468"/>
      <c r="P33" s="469"/>
      <c r="Q33" s="328">
        <f t="shared" si="14"/>
      </c>
      <c r="R33" s="329">
        <f t="shared" si="15"/>
      </c>
      <c r="S33" s="343"/>
      <c r="T33" s="214"/>
      <c r="U33" s="214"/>
    </row>
    <row r="34" spans="2:21" ht="15.75">
      <c r="B34" s="323" t="s">
        <v>64</v>
      </c>
      <c r="C34" s="208" t="str">
        <f>IF(C24&gt;"",C24,"")</f>
        <v>Sveta  Kirichenko</v>
      </c>
      <c r="D34" s="208" t="str">
        <f>IF(C25&gt;"",C25,"")</f>
        <v>Pasi Kankainen</v>
      </c>
      <c r="E34" s="326"/>
      <c r="F34" s="327"/>
      <c r="G34" s="442">
        <v>8</v>
      </c>
      <c r="H34" s="443"/>
      <c r="I34" s="442">
        <v>4</v>
      </c>
      <c r="J34" s="443"/>
      <c r="K34" s="442">
        <v>3</v>
      </c>
      <c r="L34" s="443"/>
      <c r="M34" s="442"/>
      <c r="N34" s="461"/>
      <c r="O34" s="462"/>
      <c r="P34" s="463"/>
      <c r="Q34" s="363">
        <f t="shared" si="14"/>
        <v>3</v>
      </c>
      <c r="R34" s="329">
        <f t="shared" si="15"/>
        <v>0</v>
      </c>
      <c r="S34" s="343"/>
      <c r="T34" s="214"/>
      <c r="U34" s="214"/>
    </row>
    <row r="35" spans="2:21" ht="15.75">
      <c r="B35" s="323" t="s">
        <v>65</v>
      </c>
      <c r="C35" s="208" t="str">
        <f>IF(C22&gt;"",C22,"")</f>
        <v>Jouni Nousiainen</v>
      </c>
      <c r="D35" s="208">
        <f>IF(C23&gt;"",C23,"")</f>
      </c>
      <c r="E35" s="331"/>
      <c r="F35" s="327"/>
      <c r="G35" s="456"/>
      <c r="H35" s="457"/>
      <c r="I35" s="456"/>
      <c r="J35" s="457"/>
      <c r="K35" s="458"/>
      <c r="L35" s="459"/>
      <c r="M35" s="458"/>
      <c r="N35" s="459"/>
      <c r="O35" s="456"/>
      <c r="P35" s="457"/>
      <c r="Q35" s="363">
        <f t="shared" si="14"/>
      </c>
      <c r="R35" s="329">
        <f t="shared" si="15"/>
      </c>
      <c r="S35" s="343"/>
      <c r="T35" s="214"/>
      <c r="U35" s="214"/>
    </row>
    <row r="36" spans="2:20" ht="15.75">
      <c r="B36" s="323" t="s">
        <v>66</v>
      </c>
      <c r="C36" s="208">
        <f>IF(C23&gt;"",C23,"")</f>
      </c>
      <c r="D36" s="208" t="str">
        <f>IF(C24&gt;"",C24,"")</f>
        <v>Sveta  Kirichenko</v>
      </c>
      <c r="E36" s="331"/>
      <c r="F36" s="331"/>
      <c r="G36" s="458"/>
      <c r="H36" s="459"/>
      <c r="I36" s="458"/>
      <c r="J36" s="459"/>
      <c r="K36" s="458"/>
      <c r="L36" s="459"/>
      <c r="M36" s="458"/>
      <c r="N36" s="460"/>
      <c r="O36" s="458"/>
      <c r="P36" s="459"/>
      <c r="Q36" s="363">
        <f t="shared" si="14"/>
      </c>
      <c r="R36" s="329">
        <f t="shared" si="15"/>
      </c>
      <c r="S36" s="343"/>
      <c r="T36" s="214"/>
    </row>
    <row r="37" spans="2:20" ht="16.5" thickBot="1">
      <c r="B37" s="336" t="s">
        <v>67</v>
      </c>
      <c r="C37" s="226" t="str">
        <f>IF(C21&gt;"",C21,"")</f>
        <v>Eero Aho</v>
      </c>
      <c r="D37" s="226" t="str">
        <f>IF(C22&gt;"",C22,"")</f>
        <v>Jouni Nousiainen</v>
      </c>
      <c r="E37" s="339"/>
      <c r="F37" s="340"/>
      <c r="G37" s="452">
        <v>5</v>
      </c>
      <c r="H37" s="453"/>
      <c r="I37" s="452">
        <v>10</v>
      </c>
      <c r="J37" s="453"/>
      <c r="K37" s="452">
        <v>8</v>
      </c>
      <c r="L37" s="453"/>
      <c r="M37" s="452"/>
      <c r="N37" s="453"/>
      <c r="O37" s="452"/>
      <c r="P37" s="453"/>
      <c r="Q37" s="341">
        <f t="shared" si="14"/>
        <v>3</v>
      </c>
      <c r="R37" s="342">
        <f t="shared" si="15"/>
        <v>0</v>
      </c>
      <c r="S37" s="454"/>
      <c r="T37" s="455"/>
    </row>
    <row r="38" spans="2:35" ht="15.75">
      <c r="B38" s="346"/>
      <c r="C38" s="347"/>
      <c r="D38" s="347"/>
      <c r="E38" s="348"/>
      <c r="F38" s="349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350"/>
      <c r="R38" s="351"/>
      <c r="S38" s="352"/>
      <c r="T38" s="352"/>
      <c r="U38" s="353"/>
      <c r="V38" s="353"/>
      <c r="W38" s="354"/>
      <c r="Z38" s="355"/>
      <c r="AA38" s="356"/>
      <c r="AB38" s="355"/>
      <c r="AC38" s="356"/>
      <c r="AD38" s="355"/>
      <c r="AE38" s="356"/>
      <c r="AF38" s="355"/>
      <c r="AG38" s="356"/>
      <c r="AH38" s="355"/>
      <c r="AI38" s="356"/>
    </row>
    <row r="39" ht="15.75" thickBot="1"/>
    <row r="40" spans="2:20" ht="16.5" thickTop="1">
      <c r="B40" s="151"/>
      <c r="C40" s="410" t="str">
        <f>IF(Nimet!C33="","",Nimet!C1)</f>
        <v>PT 75 Kansalliset</v>
      </c>
      <c r="D40" s="410"/>
      <c r="E40" s="153"/>
      <c r="F40" s="152"/>
      <c r="G40" s="154"/>
      <c r="H40" s="153"/>
      <c r="I40" s="155"/>
      <c r="J40" s="156"/>
      <c r="K40" s="411" t="s">
        <v>241</v>
      </c>
      <c r="L40" s="411"/>
      <c r="M40" s="411"/>
      <c r="N40" s="412"/>
      <c r="O40" s="157"/>
      <c r="P40" s="158"/>
      <c r="Q40" s="410" t="s">
        <v>330</v>
      </c>
      <c r="R40" s="410"/>
      <c r="S40" s="410"/>
      <c r="T40" s="413"/>
    </row>
    <row r="41" spans="2:20" ht="16.5" thickBot="1">
      <c r="B41" s="161"/>
      <c r="C41" s="162"/>
      <c r="D41" s="163" t="s">
        <v>488</v>
      </c>
      <c r="E41" s="414"/>
      <c r="F41" s="414"/>
      <c r="G41" s="415"/>
      <c r="H41" s="416" t="s">
        <v>15</v>
      </c>
      <c r="I41" s="417"/>
      <c r="J41" s="417"/>
      <c r="K41" s="418" t="s">
        <v>209</v>
      </c>
      <c r="L41" s="418"/>
      <c r="M41" s="418"/>
      <c r="N41" s="419"/>
      <c r="O41" s="164" t="s">
        <v>16</v>
      </c>
      <c r="P41" s="165"/>
      <c r="Q41" s="420" t="s">
        <v>332</v>
      </c>
      <c r="R41" s="420"/>
      <c r="S41" s="420"/>
      <c r="T41" s="421"/>
    </row>
    <row r="42" spans="2:23" ht="16.5" thickTop="1">
      <c r="B42" s="166"/>
      <c r="C42" s="167" t="s">
        <v>17</v>
      </c>
      <c r="D42" s="168" t="s">
        <v>18</v>
      </c>
      <c r="E42" s="426" t="s">
        <v>78</v>
      </c>
      <c r="F42" s="427"/>
      <c r="G42" s="426" t="s">
        <v>19</v>
      </c>
      <c r="H42" s="427"/>
      <c r="I42" s="426" t="s">
        <v>20</v>
      </c>
      <c r="J42" s="427"/>
      <c r="K42" s="426" t="s">
        <v>14</v>
      </c>
      <c r="L42" s="427"/>
      <c r="M42" s="426"/>
      <c r="N42" s="427"/>
      <c r="O42" s="169" t="s">
        <v>165</v>
      </c>
      <c r="P42" s="238" t="s">
        <v>21</v>
      </c>
      <c r="Q42" s="170" t="s">
        <v>22</v>
      </c>
      <c r="R42" s="171"/>
      <c r="S42" s="436" t="s">
        <v>23</v>
      </c>
      <c r="T42" s="437"/>
      <c r="U42" s="430" t="s">
        <v>24</v>
      </c>
      <c r="V42" s="431"/>
      <c r="W42" s="172" t="s">
        <v>25</v>
      </c>
    </row>
    <row r="43" spans="1:23" ht="15.75">
      <c r="A43" s="56">
        <v>40</v>
      </c>
      <c r="B43" s="173" t="s">
        <v>78</v>
      </c>
      <c r="C43" s="174" t="str">
        <f>IF(A43="","",INDEX(Nimet!$B$6:$B$230,A43))</f>
        <v>Tero Tamminen</v>
      </c>
      <c r="D43" s="174" t="str">
        <f>IF(A43="","",INDEX(Nimet!$C$6:$C$230,A43))</f>
        <v>TIP-70</v>
      </c>
      <c r="E43" s="175"/>
      <c r="F43" s="176"/>
      <c r="G43" s="177">
        <f>+Q53</f>
        <v>3</v>
      </c>
      <c r="H43" s="178">
        <f>+R53</f>
        <v>1</v>
      </c>
      <c r="I43" s="177">
        <f>Q49</f>
        <v>3</v>
      </c>
      <c r="J43" s="178">
        <f>R49</f>
        <v>1</v>
      </c>
      <c r="K43" s="177">
        <f>Q51</f>
        <v>2</v>
      </c>
      <c r="L43" s="178">
        <f>R51</f>
        <v>3</v>
      </c>
      <c r="M43" s="177"/>
      <c r="N43" s="178"/>
      <c r="O43" s="179">
        <f>IF(SUM(E43:N43)=0,"",COUNTIF(F43:F46,"3"))</f>
        <v>2</v>
      </c>
      <c r="P43" s="180">
        <f>IF(SUM(F43:O43)=0,"",COUNTIF(E43:E46,"3"))</f>
        <v>1</v>
      </c>
      <c r="Q43" s="181">
        <f>IF(SUM(E43:N43)=0,"",SUM(F43:F46))</f>
        <v>8</v>
      </c>
      <c r="R43" s="182">
        <f>IF(SUM(E43:N43)=0,"",SUM(E43:E46))</f>
        <v>5</v>
      </c>
      <c r="S43" s="432">
        <v>1</v>
      </c>
      <c r="T43" s="433"/>
      <c r="U43" s="183">
        <f>+U49+U51+U53</f>
        <v>133</v>
      </c>
      <c r="V43" s="183">
        <f>+V49+V51+V53</f>
        <v>112</v>
      </c>
      <c r="W43" s="184">
        <f>+U43-V43</f>
        <v>21</v>
      </c>
    </row>
    <row r="44" spans="1:23" ht="15.75">
      <c r="A44" s="56">
        <v>37</v>
      </c>
      <c r="B44" s="185" t="s">
        <v>19</v>
      </c>
      <c r="C44" s="174" t="str">
        <f>IF(A44="","",INDEX(Nimet!$B$6:$B$230,A44))</f>
        <v>Sami Pyykkö</v>
      </c>
      <c r="D44" s="174" t="str">
        <f>IF(A44="","",INDEX(Nimet!$C$6:$C$230,A44))</f>
        <v>LrTU</v>
      </c>
      <c r="E44" s="186">
        <f>+R53</f>
        <v>1</v>
      </c>
      <c r="F44" s="187">
        <f>+Q53</f>
        <v>3</v>
      </c>
      <c r="G44" s="188"/>
      <c r="H44" s="189"/>
      <c r="I44" s="186">
        <f>Q52</f>
        <v>0</v>
      </c>
      <c r="J44" s="187">
        <f>R52</f>
        <v>3</v>
      </c>
      <c r="K44" s="186">
        <f>Q50</f>
        <v>3</v>
      </c>
      <c r="L44" s="187">
        <f>R50</f>
        <v>0</v>
      </c>
      <c r="M44" s="186"/>
      <c r="N44" s="187"/>
      <c r="O44" s="179">
        <f>IF(SUM(E44:N44)=0,"",COUNTIF(H43:H46,"3"))</f>
        <v>1</v>
      </c>
      <c r="P44" s="180">
        <f>IF(SUM(F44:O44)=0,"",COUNTIF(G43:G46,"3"))</f>
        <v>2</v>
      </c>
      <c r="Q44" s="181">
        <f>IF(SUM(E44:N44)=0,"",SUM(H43:H46))</f>
        <v>4</v>
      </c>
      <c r="R44" s="182">
        <f>IF(SUM(E44:N44)=0,"",SUM(G43:G46))</f>
        <v>6</v>
      </c>
      <c r="S44" s="432">
        <v>3</v>
      </c>
      <c r="T44" s="433"/>
      <c r="U44" s="183">
        <f>+U50+U52+V53</f>
        <v>103</v>
      </c>
      <c r="V44" s="183">
        <f>+V50+V52+U53</f>
        <v>96</v>
      </c>
      <c r="W44" s="184">
        <f>+U44-V44</f>
        <v>7</v>
      </c>
    </row>
    <row r="45" spans="1:23" ht="15.75">
      <c r="A45" s="56">
        <v>61</v>
      </c>
      <c r="B45" s="185" t="s">
        <v>20</v>
      </c>
      <c r="C45" s="174" t="str">
        <f>IF(A45="","",INDEX(Nimet!$B$6:$B$230,A45))</f>
        <v>Miikka  O'Connor</v>
      </c>
      <c r="D45" s="174" t="str">
        <f>IF(A45="","",INDEX(Nimet!$C$6:$C$230,A45))</f>
        <v>MBF</v>
      </c>
      <c r="E45" s="186">
        <f>+R49</f>
        <v>1</v>
      </c>
      <c r="F45" s="187">
        <f>+Q49</f>
        <v>3</v>
      </c>
      <c r="G45" s="186">
        <f>R52</f>
        <v>3</v>
      </c>
      <c r="H45" s="187">
        <f>Q52</f>
        <v>0</v>
      </c>
      <c r="I45" s="188"/>
      <c r="J45" s="189"/>
      <c r="K45" s="186">
        <f>Q54</f>
        <v>3</v>
      </c>
      <c r="L45" s="187">
        <f>R54</f>
        <v>1</v>
      </c>
      <c r="M45" s="186"/>
      <c r="N45" s="187"/>
      <c r="O45" s="179">
        <f>IF(SUM(E45:N45)=0,"",COUNTIF(J43:J46,"3"))</f>
        <v>2</v>
      </c>
      <c r="P45" s="180">
        <f>IF(SUM(F45:O45)=0,"",COUNTIF(I43:I46,"3"))</f>
        <v>1</v>
      </c>
      <c r="Q45" s="181">
        <f>IF(SUM(E45:N45)=0,"",SUM(J43:J46))</f>
        <v>7</v>
      </c>
      <c r="R45" s="182">
        <f>IF(SUM(E45:N45)=0,"",SUM(I43:I46))</f>
        <v>4</v>
      </c>
      <c r="S45" s="432">
        <v>2</v>
      </c>
      <c r="T45" s="433"/>
      <c r="U45" s="183">
        <f>+V49+V52+U54</f>
        <v>111</v>
      </c>
      <c r="V45" s="183">
        <f>+U49+U52+V54</f>
        <v>105</v>
      </c>
      <c r="W45" s="184">
        <f>+U45-V45</f>
        <v>6</v>
      </c>
    </row>
    <row r="46" spans="1:23" ht="16.5" thickBot="1">
      <c r="A46" s="56">
        <v>15</v>
      </c>
      <c r="B46" s="185" t="s">
        <v>14</v>
      </c>
      <c r="C46" s="174" t="str">
        <f>IF(A46="","",INDEX(Nimet!$B$6:$B$230,A46))</f>
        <v>Kari Halavaara</v>
      </c>
      <c r="D46" s="174" t="str">
        <f>IF(A46="","",INDEX(Nimet!$C$6:$C$230,A46))</f>
        <v>PT 75</v>
      </c>
      <c r="E46" s="186">
        <f>R51</f>
        <v>3</v>
      </c>
      <c r="F46" s="187">
        <f>Q51</f>
        <v>2</v>
      </c>
      <c r="G46" s="186">
        <f>R50</f>
        <v>0</v>
      </c>
      <c r="H46" s="187">
        <f>Q50</f>
        <v>3</v>
      </c>
      <c r="I46" s="186">
        <f>R54</f>
        <v>1</v>
      </c>
      <c r="J46" s="187">
        <f>Q54</f>
        <v>3</v>
      </c>
      <c r="K46" s="188"/>
      <c r="L46" s="189"/>
      <c r="M46" s="186"/>
      <c r="N46" s="187"/>
      <c r="O46" s="179">
        <f>IF(SUM(E46:N46)=0,"",COUNTIF(L43:L46,"3"))</f>
        <v>1</v>
      </c>
      <c r="P46" s="180">
        <f>IF(SUM(F46:O46)=0,"",COUNTIF(K43:K46,"3"))</f>
        <v>2</v>
      </c>
      <c r="Q46" s="181">
        <f>IF(SUM(E46:N47)=0,"",SUM(L43:L46))</f>
        <v>4</v>
      </c>
      <c r="R46" s="182">
        <f>IF(SUM(E46:N46)=0,"",SUM(K43:K46))</f>
        <v>8</v>
      </c>
      <c r="S46" s="434">
        <v>4</v>
      </c>
      <c r="T46" s="435"/>
      <c r="U46" s="183">
        <f>+V50+V51+V54</f>
        <v>89</v>
      </c>
      <c r="V46" s="183">
        <f>+U50+U51+U54</f>
        <v>123</v>
      </c>
      <c r="W46" s="184">
        <f>+U46-V46</f>
        <v>-34</v>
      </c>
    </row>
    <row r="47" spans="2:25" ht="16.5" thickTop="1">
      <c r="B47" s="190"/>
      <c r="C47" s="191" t="s">
        <v>219</v>
      </c>
      <c r="D47" s="192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4"/>
      <c r="T47" s="195"/>
      <c r="U47" s="196"/>
      <c r="V47" s="197" t="s">
        <v>220</v>
      </c>
      <c r="W47" s="198">
        <f>SUM(W43:W46)</f>
        <v>0</v>
      </c>
      <c r="X47" s="197" t="str">
        <f>IF(W47=0,"OK","Virhe")</f>
        <v>OK</v>
      </c>
      <c r="Y47" s="199"/>
    </row>
    <row r="48" spans="2:23" ht="16.5" thickBot="1">
      <c r="B48" s="200"/>
      <c r="C48" s="201" t="s">
        <v>221</v>
      </c>
      <c r="D48" s="202"/>
      <c r="E48" s="203"/>
      <c r="F48" s="204"/>
      <c r="G48" s="422" t="s">
        <v>222</v>
      </c>
      <c r="H48" s="423"/>
      <c r="I48" s="424" t="s">
        <v>223</v>
      </c>
      <c r="J48" s="425"/>
      <c r="K48" s="424" t="s">
        <v>224</v>
      </c>
      <c r="L48" s="425"/>
      <c r="M48" s="424" t="s">
        <v>225</v>
      </c>
      <c r="N48" s="425"/>
      <c r="O48" s="424" t="s">
        <v>226</v>
      </c>
      <c r="P48" s="425"/>
      <c r="Q48" s="440" t="s">
        <v>380</v>
      </c>
      <c r="R48" s="441"/>
      <c r="T48" s="205"/>
      <c r="U48" s="206" t="s">
        <v>24</v>
      </c>
      <c r="V48" s="207"/>
      <c r="W48" s="172" t="s">
        <v>25</v>
      </c>
    </row>
    <row r="49" spans="2:35" ht="15.75">
      <c r="B49" s="344" t="s">
        <v>63</v>
      </c>
      <c r="C49" s="208" t="str">
        <f>IF(C43&gt;"",C43,"")</f>
        <v>Tero Tamminen</v>
      </c>
      <c r="D49" s="208" t="str">
        <f>IF(C45&gt;"",C45,"")</f>
        <v>Miikka  O'Connor</v>
      </c>
      <c r="E49" s="209"/>
      <c r="F49" s="210"/>
      <c r="G49" s="442">
        <v>-9</v>
      </c>
      <c r="H49" s="443"/>
      <c r="I49" s="444">
        <v>3</v>
      </c>
      <c r="J49" s="445"/>
      <c r="K49" s="444">
        <v>9</v>
      </c>
      <c r="L49" s="445"/>
      <c r="M49" s="444">
        <v>7</v>
      </c>
      <c r="N49" s="445"/>
      <c r="O49" s="428"/>
      <c r="P49" s="429"/>
      <c r="Q49" s="211">
        <f aca="true" t="shared" si="16" ref="Q49:Q54">IF(COUNT(G49:O49)=0,"",COUNTIF(G49:O49,"&gt;=0"))</f>
        <v>3</v>
      </c>
      <c r="R49" s="212">
        <f aca="true" t="shared" si="17" ref="R49:R54">IF(COUNT(G49:O49)=0,"",(IF(LEFT(G49,1)="-",1,0)+IF(LEFT(I49,1)="-",1,0)+IF(LEFT(K49,1)="-",1,0)+IF(LEFT(M49,1)="-",1,0)+IF(LEFT(O49,1)="-",1,0)))</f>
        <v>1</v>
      </c>
      <c r="S49" s="213"/>
      <c r="T49" s="214"/>
      <c r="U49" s="215">
        <f aca="true" t="shared" si="18" ref="U49:V54">+Z49+AB49+AD49+AF49+AH49</f>
        <v>42</v>
      </c>
      <c r="V49" s="216">
        <f t="shared" si="18"/>
        <v>30</v>
      </c>
      <c r="W49" s="217">
        <f aca="true" t="shared" si="19" ref="W49:W54">+U49-V49</f>
        <v>12</v>
      </c>
      <c r="Z49" s="218">
        <f aca="true" t="shared" si="20" ref="Z49:Z54">IF(G49="",0,IF(LEFT(G49,1)="-",ABS(G49),(IF(G49&gt;9,G49+2,11))))</f>
        <v>9</v>
      </c>
      <c r="AA49" s="219">
        <f aca="true" t="shared" si="21" ref="AA49:AA54">IF(G49="",0,IF(LEFT(G49,1)="-",(IF(ABS(G49)&gt;9,(ABS(G49)+2),11)),G49))</f>
        <v>11</v>
      </c>
      <c r="AB49" s="218">
        <f aca="true" t="shared" si="22" ref="AB49:AB54">IF(I49="",0,IF(LEFT(I49,1)="-",ABS(I49),(IF(I49&gt;9,I49+2,11))))</f>
        <v>11</v>
      </c>
      <c r="AC49" s="219">
        <f aca="true" t="shared" si="23" ref="AC49:AC54">IF(I49="",0,IF(LEFT(I49,1)="-",(IF(ABS(I49)&gt;9,(ABS(I49)+2),11)),I49))</f>
        <v>3</v>
      </c>
      <c r="AD49" s="218">
        <f aca="true" t="shared" si="24" ref="AD49:AD54">IF(K49="",0,IF(LEFT(K49,1)="-",ABS(K49),(IF(K49&gt;9,K49+2,11))))</f>
        <v>11</v>
      </c>
      <c r="AE49" s="219">
        <f aca="true" t="shared" si="25" ref="AE49:AE54">IF(K49="",0,IF(LEFT(K49,1)="-",(IF(ABS(K49)&gt;9,(ABS(K49)+2),11)),K49))</f>
        <v>9</v>
      </c>
      <c r="AF49" s="218">
        <f aca="true" t="shared" si="26" ref="AF49:AF54">IF(M49="",0,IF(LEFT(M49,1)="-",ABS(M49),(IF(M49&gt;9,M49+2,11))))</f>
        <v>11</v>
      </c>
      <c r="AG49" s="219">
        <f aca="true" t="shared" si="27" ref="AG49:AG54">IF(M49="",0,IF(LEFT(M49,1)="-",(IF(ABS(M49)&gt;9,(ABS(M49)+2),11)),M49))</f>
        <v>7</v>
      </c>
      <c r="AH49" s="218">
        <f aca="true" t="shared" si="28" ref="AH49:AH54">IF(O49="",0,IF(LEFT(O49,1)="-",ABS(O49),(IF(O49&gt;9,O49+2,11))))</f>
        <v>0</v>
      </c>
      <c r="AI49" s="219">
        <f aca="true" t="shared" si="29" ref="AI49:AI54">IF(O49="",0,IF(LEFT(O49,1)="-",(IF(ABS(O49)&gt;9,(ABS(O49)+2),11)),O49))</f>
        <v>0</v>
      </c>
    </row>
    <row r="50" spans="2:35" ht="15.75">
      <c r="B50" s="344" t="s">
        <v>59</v>
      </c>
      <c r="C50" s="208" t="str">
        <f>IF(C44&gt;"",C44,"")</f>
        <v>Sami Pyykkö</v>
      </c>
      <c r="D50" s="208" t="str">
        <f>IF(C46&gt;"",C46,"")</f>
        <v>Kari Halavaara</v>
      </c>
      <c r="E50" s="220"/>
      <c r="F50" s="210"/>
      <c r="G50" s="446">
        <v>3</v>
      </c>
      <c r="H50" s="447"/>
      <c r="I50" s="446">
        <v>7</v>
      </c>
      <c r="J50" s="447"/>
      <c r="K50" s="446">
        <v>4</v>
      </c>
      <c r="L50" s="447"/>
      <c r="M50" s="446"/>
      <c r="N50" s="447"/>
      <c r="O50" s="446"/>
      <c r="P50" s="447"/>
      <c r="Q50" s="211">
        <f t="shared" si="16"/>
        <v>3</v>
      </c>
      <c r="R50" s="212">
        <f t="shared" si="17"/>
        <v>0</v>
      </c>
      <c r="S50" s="221"/>
      <c r="T50" s="222"/>
      <c r="U50" s="215">
        <f t="shared" si="18"/>
        <v>33</v>
      </c>
      <c r="V50" s="216">
        <f t="shared" si="18"/>
        <v>14</v>
      </c>
      <c r="W50" s="217">
        <f t="shared" si="19"/>
        <v>19</v>
      </c>
      <c r="Z50" s="223">
        <f t="shared" si="20"/>
        <v>11</v>
      </c>
      <c r="AA50" s="224">
        <f t="shared" si="21"/>
        <v>3</v>
      </c>
      <c r="AB50" s="223">
        <f t="shared" si="22"/>
        <v>11</v>
      </c>
      <c r="AC50" s="224">
        <f t="shared" si="23"/>
        <v>7</v>
      </c>
      <c r="AD50" s="223">
        <f t="shared" si="24"/>
        <v>11</v>
      </c>
      <c r="AE50" s="224">
        <f t="shared" si="25"/>
        <v>4</v>
      </c>
      <c r="AF50" s="223">
        <f t="shared" si="26"/>
        <v>0</v>
      </c>
      <c r="AG50" s="224">
        <f t="shared" si="27"/>
        <v>0</v>
      </c>
      <c r="AH50" s="223">
        <f t="shared" si="28"/>
        <v>0</v>
      </c>
      <c r="AI50" s="224">
        <f t="shared" si="29"/>
        <v>0</v>
      </c>
    </row>
    <row r="51" spans="2:35" ht="16.5" thickBot="1">
      <c r="B51" s="344" t="s">
        <v>68</v>
      </c>
      <c r="C51" s="201" t="str">
        <f>IF(C43&gt;"",C43,"")</f>
        <v>Tero Tamminen</v>
      </c>
      <c r="D51" s="201" t="str">
        <f>IF(C46&gt;"",C46,"")</f>
        <v>Kari Halavaara</v>
      </c>
      <c r="E51" s="203"/>
      <c r="F51" s="225"/>
      <c r="G51" s="438">
        <v>-9</v>
      </c>
      <c r="H51" s="439"/>
      <c r="I51" s="438">
        <v>7</v>
      </c>
      <c r="J51" s="439"/>
      <c r="K51" s="438">
        <v>6</v>
      </c>
      <c r="L51" s="439"/>
      <c r="M51" s="438">
        <v>-9</v>
      </c>
      <c r="N51" s="439"/>
      <c r="O51" s="438">
        <v>-9</v>
      </c>
      <c r="P51" s="439"/>
      <c r="Q51" s="211">
        <f t="shared" si="16"/>
        <v>2</v>
      </c>
      <c r="R51" s="212">
        <f t="shared" si="17"/>
        <v>3</v>
      </c>
      <c r="S51" s="221"/>
      <c r="T51" s="222"/>
      <c r="U51" s="215">
        <f t="shared" si="18"/>
        <v>49</v>
      </c>
      <c r="V51" s="216">
        <f t="shared" si="18"/>
        <v>46</v>
      </c>
      <c r="W51" s="217">
        <f t="shared" si="19"/>
        <v>3</v>
      </c>
      <c r="Z51" s="223">
        <f t="shared" si="20"/>
        <v>9</v>
      </c>
      <c r="AA51" s="224">
        <f t="shared" si="21"/>
        <v>11</v>
      </c>
      <c r="AB51" s="223">
        <f t="shared" si="22"/>
        <v>11</v>
      </c>
      <c r="AC51" s="224">
        <f t="shared" si="23"/>
        <v>7</v>
      </c>
      <c r="AD51" s="223">
        <f t="shared" si="24"/>
        <v>11</v>
      </c>
      <c r="AE51" s="224">
        <f t="shared" si="25"/>
        <v>6</v>
      </c>
      <c r="AF51" s="223">
        <f t="shared" si="26"/>
        <v>9</v>
      </c>
      <c r="AG51" s="224">
        <f t="shared" si="27"/>
        <v>11</v>
      </c>
      <c r="AH51" s="223">
        <f t="shared" si="28"/>
        <v>9</v>
      </c>
      <c r="AI51" s="224">
        <f t="shared" si="29"/>
        <v>11</v>
      </c>
    </row>
    <row r="52" spans="2:35" ht="15.75">
      <c r="B52" s="344" t="s">
        <v>65</v>
      </c>
      <c r="C52" s="208" t="str">
        <f>IF(C44&gt;"",C44,"")</f>
        <v>Sami Pyykkö</v>
      </c>
      <c r="D52" s="208" t="str">
        <f>IF(C45&gt;"",C45,"")</f>
        <v>Miikka  O'Connor</v>
      </c>
      <c r="E52" s="209"/>
      <c r="F52" s="210"/>
      <c r="G52" s="444">
        <v>-9</v>
      </c>
      <c r="H52" s="445"/>
      <c r="I52" s="444">
        <v>-9</v>
      </c>
      <c r="J52" s="445"/>
      <c r="K52" s="444">
        <v>-16</v>
      </c>
      <c r="L52" s="445"/>
      <c r="M52" s="444"/>
      <c r="N52" s="445"/>
      <c r="O52" s="444"/>
      <c r="P52" s="445"/>
      <c r="Q52" s="211">
        <f t="shared" si="16"/>
        <v>0</v>
      </c>
      <c r="R52" s="212">
        <f t="shared" si="17"/>
        <v>3</v>
      </c>
      <c r="S52" s="221"/>
      <c r="T52" s="222"/>
      <c r="U52" s="215">
        <f t="shared" si="18"/>
        <v>34</v>
      </c>
      <c r="V52" s="216">
        <f t="shared" si="18"/>
        <v>40</v>
      </c>
      <c r="W52" s="217">
        <f t="shared" si="19"/>
        <v>-6</v>
      </c>
      <c r="Z52" s="223">
        <f t="shared" si="20"/>
        <v>9</v>
      </c>
      <c r="AA52" s="224">
        <f t="shared" si="21"/>
        <v>11</v>
      </c>
      <c r="AB52" s="223">
        <f t="shared" si="22"/>
        <v>9</v>
      </c>
      <c r="AC52" s="224">
        <f t="shared" si="23"/>
        <v>11</v>
      </c>
      <c r="AD52" s="223">
        <f t="shared" si="24"/>
        <v>16</v>
      </c>
      <c r="AE52" s="224">
        <f t="shared" si="25"/>
        <v>18</v>
      </c>
      <c r="AF52" s="223">
        <f t="shared" si="26"/>
        <v>0</v>
      </c>
      <c r="AG52" s="224">
        <f t="shared" si="27"/>
        <v>0</v>
      </c>
      <c r="AH52" s="223">
        <f t="shared" si="28"/>
        <v>0</v>
      </c>
      <c r="AI52" s="224">
        <f t="shared" si="29"/>
        <v>0</v>
      </c>
    </row>
    <row r="53" spans="2:35" ht="15.75">
      <c r="B53" s="344" t="s">
        <v>67</v>
      </c>
      <c r="C53" s="208" t="str">
        <f>IF(C43&gt;"",C43,"")</f>
        <v>Tero Tamminen</v>
      </c>
      <c r="D53" s="208" t="str">
        <f>IF(C44&gt;"",C44,"")</f>
        <v>Sami Pyykkö</v>
      </c>
      <c r="E53" s="220"/>
      <c r="F53" s="210"/>
      <c r="G53" s="446">
        <v>10</v>
      </c>
      <c r="H53" s="447"/>
      <c r="I53" s="446">
        <v>-7</v>
      </c>
      <c r="J53" s="447"/>
      <c r="K53" s="448">
        <v>10</v>
      </c>
      <c r="L53" s="449"/>
      <c r="M53" s="446">
        <v>5</v>
      </c>
      <c r="N53" s="447"/>
      <c r="O53" s="446"/>
      <c r="P53" s="447"/>
      <c r="Q53" s="211">
        <f t="shared" si="16"/>
        <v>3</v>
      </c>
      <c r="R53" s="212">
        <f t="shared" si="17"/>
        <v>1</v>
      </c>
      <c r="S53" s="221"/>
      <c r="T53" s="222"/>
      <c r="U53" s="215">
        <f t="shared" si="18"/>
        <v>42</v>
      </c>
      <c r="V53" s="216">
        <f t="shared" si="18"/>
        <v>36</v>
      </c>
      <c r="W53" s="217">
        <f t="shared" si="19"/>
        <v>6</v>
      </c>
      <c r="Z53" s="223">
        <f t="shared" si="20"/>
        <v>12</v>
      </c>
      <c r="AA53" s="224">
        <f t="shared" si="21"/>
        <v>10</v>
      </c>
      <c r="AB53" s="223">
        <f t="shared" si="22"/>
        <v>7</v>
      </c>
      <c r="AC53" s="224">
        <f t="shared" si="23"/>
        <v>11</v>
      </c>
      <c r="AD53" s="223">
        <f t="shared" si="24"/>
        <v>12</v>
      </c>
      <c r="AE53" s="224">
        <f t="shared" si="25"/>
        <v>10</v>
      </c>
      <c r="AF53" s="223">
        <f t="shared" si="26"/>
        <v>11</v>
      </c>
      <c r="AG53" s="224">
        <f t="shared" si="27"/>
        <v>5</v>
      </c>
      <c r="AH53" s="223">
        <f t="shared" si="28"/>
        <v>0</v>
      </c>
      <c r="AI53" s="224">
        <f t="shared" si="29"/>
        <v>0</v>
      </c>
    </row>
    <row r="54" spans="2:35" ht="16.5" thickBot="1">
      <c r="B54" s="345" t="s">
        <v>69</v>
      </c>
      <c r="C54" s="226" t="str">
        <f>IF(C45&gt;"",C45,"")</f>
        <v>Miikka  O'Connor</v>
      </c>
      <c r="D54" s="226" t="str">
        <f>IF(C46&gt;"",C46,"")</f>
        <v>Kari Halavaara</v>
      </c>
      <c r="E54" s="227"/>
      <c r="F54" s="228"/>
      <c r="G54" s="450">
        <v>6</v>
      </c>
      <c r="H54" s="451"/>
      <c r="I54" s="450">
        <v>-8</v>
      </c>
      <c r="J54" s="451"/>
      <c r="K54" s="450">
        <v>3</v>
      </c>
      <c r="L54" s="451"/>
      <c r="M54" s="450">
        <v>9</v>
      </c>
      <c r="N54" s="451"/>
      <c r="O54" s="450"/>
      <c r="P54" s="451"/>
      <c r="Q54" s="229">
        <f t="shared" si="16"/>
        <v>3</v>
      </c>
      <c r="R54" s="230">
        <f t="shared" si="17"/>
        <v>1</v>
      </c>
      <c r="S54" s="231"/>
      <c r="T54" s="232"/>
      <c r="U54" s="215">
        <f t="shared" si="18"/>
        <v>41</v>
      </c>
      <c r="V54" s="216">
        <f t="shared" si="18"/>
        <v>29</v>
      </c>
      <c r="W54" s="217">
        <f t="shared" si="19"/>
        <v>12</v>
      </c>
      <c r="Z54" s="233">
        <f t="shared" si="20"/>
        <v>11</v>
      </c>
      <c r="AA54" s="234">
        <f t="shared" si="21"/>
        <v>6</v>
      </c>
      <c r="AB54" s="233">
        <f t="shared" si="22"/>
        <v>8</v>
      </c>
      <c r="AC54" s="234">
        <f t="shared" si="23"/>
        <v>11</v>
      </c>
      <c r="AD54" s="233">
        <f t="shared" si="24"/>
        <v>11</v>
      </c>
      <c r="AE54" s="234">
        <f t="shared" si="25"/>
        <v>3</v>
      </c>
      <c r="AF54" s="233">
        <f t="shared" si="26"/>
        <v>11</v>
      </c>
      <c r="AG54" s="234">
        <f t="shared" si="27"/>
        <v>9</v>
      </c>
      <c r="AH54" s="233">
        <f t="shared" si="28"/>
        <v>0</v>
      </c>
      <c r="AI54" s="234">
        <f t="shared" si="29"/>
        <v>0</v>
      </c>
    </row>
    <row r="55" spans="2:35" ht="16.5" thickTop="1">
      <c r="B55" s="346"/>
      <c r="C55" s="347"/>
      <c r="D55" s="347"/>
      <c r="E55" s="348"/>
      <c r="F55" s="349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50"/>
      <c r="R55" s="351"/>
      <c r="S55" s="352"/>
      <c r="T55" s="352"/>
      <c r="U55" s="353"/>
      <c r="V55" s="353"/>
      <c r="W55" s="354"/>
      <c r="Z55" s="355"/>
      <c r="AA55" s="356"/>
      <c r="AB55" s="355"/>
      <c r="AC55" s="356"/>
      <c r="AD55" s="355"/>
      <c r="AE55" s="356"/>
      <c r="AF55" s="355"/>
      <c r="AG55" s="356"/>
      <c r="AH55" s="355"/>
      <c r="AI55" s="356"/>
    </row>
    <row r="56" spans="2:35" ht="15.75">
      <c r="B56" s="346"/>
      <c r="C56" s="347"/>
      <c r="D56" s="347"/>
      <c r="E56" s="348"/>
      <c r="F56" s="349"/>
      <c r="G56" s="348"/>
      <c r="H56" s="348"/>
      <c r="I56" s="348"/>
      <c r="J56" s="348"/>
      <c r="K56" s="348"/>
      <c r="L56" s="348"/>
      <c r="M56" s="348"/>
      <c r="N56" s="348"/>
      <c r="O56" s="348"/>
      <c r="P56" s="348"/>
      <c r="Q56" s="350"/>
      <c r="R56" s="351"/>
      <c r="S56" s="352"/>
      <c r="T56" s="352"/>
      <c r="U56" s="353"/>
      <c r="V56" s="353"/>
      <c r="W56" s="354"/>
      <c r="Z56" s="355"/>
      <c r="AA56" s="356"/>
      <c r="AB56" s="355"/>
      <c r="AC56" s="356"/>
      <c r="AD56" s="355"/>
      <c r="AE56" s="356"/>
      <c r="AF56" s="355"/>
      <c r="AG56" s="356"/>
      <c r="AH56" s="355"/>
      <c r="AI56" s="356"/>
    </row>
    <row r="57" spans="2:35" ht="15.75">
      <c r="B57" s="346"/>
      <c r="C57" s="347"/>
      <c r="D57" s="347"/>
      <c r="E57" s="348"/>
      <c r="F57" s="349"/>
      <c r="G57" s="348"/>
      <c r="H57" s="348"/>
      <c r="I57" s="348"/>
      <c r="J57" s="348"/>
      <c r="K57" s="348"/>
      <c r="L57" s="348"/>
      <c r="M57" s="348"/>
      <c r="N57" s="348"/>
      <c r="O57" s="348"/>
      <c r="P57" s="348"/>
      <c r="Q57" s="350"/>
      <c r="R57" s="351"/>
      <c r="S57" s="352"/>
      <c r="T57" s="352"/>
      <c r="U57" s="353"/>
      <c r="V57" s="353"/>
      <c r="W57" s="354"/>
      <c r="Z57" s="355"/>
      <c r="AA57" s="356"/>
      <c r="AB57" s="355"/>
      <c r="AC57" s="356"/>
      <c r="AD57" s="355"/>
      <c r="AE57" s="356"/>
      <c r="AF57" s="355"/>
      <c r="AG57" s="356"/>
      <c r="AH57" s="355"/>
      <c r="AI57" s="356"/>
    </row>
    <row r="58" spans="2:35" ht="15.75">
      <c r="B58" s="346"/>
      <c r="C58" s="347"/>
      <c r="D58" s="347"/>
      <c r="E58" s="348"/>
      <c r="F58" s="349"/>
      <c r="G58" s="348"/>
      <c r="H58" s="348"/>
      <c r="I58" s="348"/>
      <c r="J58" s="348"/>
      <c r="K58" s="348"/>
      <c r="L58" s="348"/>
      <c r="M58" s="348"/>
      <c r="N58" s="348"/>
      <c r="O58" s="348"/>
      <c r="P58" s="348"/>
      <c r="Q58" s="350"/>
      <c r="R58" s="351"/>
      <c r="S58" s="352"/>
      <c r="T58" s="352"/>
      <c r="U58" s="353"/>
      <c r="V58" s="353"/>
      <c r="W58" s="354"/>
      <c r="Z58" s="355"/>
      <c r="AA58" s="356"/>
      <c r="AB58" s="355"/>
      <c r="AC58" s="356"/>
      <c r="AD58" s="355"/>
      <c r="AE58" s="356"/>
      <c r="AF58" s="355"/>
      <c r="AG58" s="356"/>
      <c r="AH58" s="355"/>
      <c r="AI58" s="356"/>
    </row>
    <row r="59" spans="2:35" ht="15.75">
      <c r="B59" s="346"/>
      <c r="C59" s="347"/>
      <c r="D59" s="347"/>
      <c r="E59" s="348"/>
      <c r="F59" s="349"/>
      <c r="G59" s="348"/>
      <c r="H59" s="348"/>
      <c r="I59" s="348"/>
      <c r="J59" s="348"/>
      <c r="K59" s="348"/>
      <c r="L59" s="348"/>
      <c r="M59" s="348"/>
      <c r="N59" s="348"/>
      <c r="O59" s="348"/>
      <c r="P59" s="348"/>
      <c r="Q59" s="350"/>
      <c r="R59" s="351"/>
      <c r="S59" s="352"/>
      <c r="T59" s="352"/>
      <c r="U59" s="353"/>
      <c r="V59" s="353"/>
      <c r="W59" s="354"/>
      <c r="Z59" s="355"/>
      <c r="AA59" s="356"/>
      <c r="AB59" s="355"/>
      <c r="AC59" s="356"/>
      <c r="AD59" s="355"/>
      <c r="AE59" s="356"/>
      <c r="AF59" s="355"/>
      <c r="AG59" s="356"/>
      <c r="AH59" s="355"/>
      <c r="AI59" s="356"/>
    </row>
    <row r="60" spans="2:35" ht="15.75">
      <c r="B60" s="346"/>
      <c r="C60" s="347"/>
      <c r="D60" s="347"/>
      <c r="E60" s="348"/>
      <c r="F60" s="349"/>
      <c r="G60" s="348"/>
      <c r="H60" s="348"/>
      <c r="I60" s="348"/>
      <c r="J60" s="348"/>
      <c r="K60" s="348"/>
      <c r="L60" s="348"/>
      <c r="M60" s="348"/>
      <c r="N60" s="348"/>
      <c r="O60" s="348"/>
      <c r="P60" s="348"/>
      <c r="Q60" s="350"/>
      <c r="R60" s="351"/>
      <c r="S60" s="352"/>
      <c r="T60" s="352"/>
      <c r="U60" s="353"/>
      <c r="V60" s="353"/>
      <c r="W60" s="354"/>
      <c r="Z60" s="355"/>
      <c r="AA60" s="356"/>
      <c r="AB60" s="355"/>
      <c r="AC60" s="356"/>
      <c r="AD60" s="355"/>
      <c r="AE60" s="356"/>
      <c r="AF60" s="355"/>
      <c r="AG60" s="356"/>
      <c r="AH60" s="355"/>
      <c r="AI60" s="356"/>
    </row>
    <row r="61" spans="2:35" ht="15.75">
      <c r="B61" s="346"/>
      <c r="C61" s="347"/>
      <c r="D61" s="347"/>
      <c r="E61" s="348"/>
      <c r="F61" s="349"/>
      <c r="G61" s="348"/>
      <c r="H61" s="348"/>
      <c r="I61" s="348"/>
      <c r="J61" s="348"/>
      <c r="K61" s="348"/>
      <c r="L61" s="348"/>
      <c r="M61" s="348"/>
      <c r="N61" s="348"/>
      <c r="O61" s="348"/>
      <c r="P61" s="348"/>
      <c r="Q61" s="350"/>
      <c r="R61" s="351"/>
      <c r="S61" s="352"/>
      <c r="T61" s="352"/>
      <c r="U61" s="353"/>
      <c r="V61" s="353"/>
      <c r="W61" s="354"/>
      <c r="Z61" s="355"/>
      <c r="AA61" s="356"/>
      <c r="AB61" s="355"/>
      <c r="AC61" s="356"/>
      <c r="AD61" s="355"/>
      <c r="AE61" s="356"/>
      <c r="AF61" s="355"/>
      <c r="AG61" s="356"/>
      <c r="AH61" s="355"/>
      <c r="AI61" s="356"/>
    </row>
    <row r="62" spans="2:35" ht="15.75">
      <c r="B62" s="346"/>
      <c r="C62" s="347"/>
      <c r="D62" s="347"/>
      <c r="E62" s="348"/>
      <c r="F62" s="349"/>
      <c r="G62" s="348"/>
      <c r="H62" s="348"/>
      <c r="I62" s="348"/>
      <c r="J62" s="348"/>
      <c r="K62" s="348"/>
      <c r="L62" s="348"/>
      <c r="M62" s="348"/>
      <c r="N62" s="348"/>
      <c r="O62" s="348"/>
      <c r="P62" s="348"/>
      <c r="Q62" s="350"/>
      <c r="R62" s="351"/>
      <c r="S62" s="352"/>
      <c r="T62" s="352"/>
      <c r="U62" s="353"/>
      <c r="V62" s="353"/>
      <c r="W62" s="354"/>
      <c r="Z62" s="355"/>
      <c r="AA62" s="356"/>
      <c r="AB62" s="355"/>
      <c r="AC62" s="356"/>
      <c r="AD62" s="355"/>
      <c r="AE62" s="356"/>
      <c r="AF62" s="355"/>
      <c r="AG62" s="356"/>
      <c r="AH62" s="355"/>
      <c r="AI62" s="356"/>
    </row>
    <row r="63" spans="2:35" ht="16.5" thickBot="1">
      <c r="B63" s="346"/>
      <c r="C63" s="347"/>
      <c r="D63" s="347"/>
      <c r="E63" s="348"/>
      <c r="F63" s="349"/>
      <c r="G63" s="348"/>
      <c r="H63" s="348"/>
      <c r="I63" s="348"/>
      <c r="J63" s="348"/>
      <c r="K63" s="348"/>
      <c r="L63" s="348"/>
      <c r="M63" s="348"/>
      <c r="N63" s="348"/>
      <c r="O63" s="348"/>
      <c r="P63" s="348"/>
      <c r="Q63" s="350"/>
      <c r="R63" s="351"/>
      <c r="S63" s="352"/>
      <c r="T63" s="352"/>
      <c r="U63" s="353"/>
      <c r="V63" s="353"/>
      <c r="W63" s="354"/>
      <c r="Z63" s="355"/>
      <c r="AA63" s="356"/>
      <c r="AB63" s="355"/>
      <c r="AC63" s="356"/>
      <c r="AD63" s="355"/>
      <c r="AE63" s="356"/>
      <c r="AF63" s="355"/>
      <c r="AG63" s="356"/>
      <c r="AH63" s="355"/>
      <c r="AI63" s="356"/>
    </row>
    <row r="64" spans="2:20" ht="16.5" thickTop="1">
      <c r="B64" s="279"/>
      <c r="C64" s="410" t="str">
        <f>IF(Nimet!C55="","",Nimet!C1)</f>
        <v>PT 75 Kansalliset</v>
      </c>
      <c r="D64" s="410"/>
      <c r="E64" s="280"/>
      <c r="F64" s="280"/>
      <c r="G64" s="281"/>
      <c r="H64" s="280"/>
      <c r="I64" s="282"/>
      <c r="J64" s="283"/>
      <c r="K64" s="411" t="s">
        <v>443</v>
      </c>
      <c r="L64" s="411"/>
      <c r="M64" s="411"/>
      <c r="N64" s="412"/>
      <c r="O64" s="157"/>
      <c r="P64" s="158"/>
      <c r="Q64" s="410" t="s">
        <v>282</v>
      </c>
      <c r="R64" s="410"/>
      <c r="S64" s="410"/>
      <c r="T64" s="413"/>
    </row>
    <row r="65" spans="2:20" ht="16.5" thickBot="1">
      <c r="B65" s="284"/>
      <c r="C65" s="285"/>
      <c r="D65" s="163" t="s">
        <v>488</v>
      </c>
      <c r="E65" s="485"/>
      <c r="F65" s="486"/>
      <c r="G65" s="487"/>
      <c r="H65" s="416" t="s">
        <v>15</v>
      </c>
      <c r="I65" s="417"/>
      <c r="J65" s="417"/>
      <c r="K65" s="418" t="s">
        <v>209</v>
      </c>
      <c r="L65" s="418"/>
      <c r="M65" s="418"/>
      <c r="N65" s="419"/>
      <c r="O65" s="164" t="s">
        <v>16</v>
      </c>
      <c r="P65" s="165"/>
      <c r="Q65" s="420" t="s">
        <v>332</v>
      </c>
      <c r="R65" s="420"/>
      <c r="S65" s="420"/>
      <c r="T65" s="421"/>
    </row>
    <row r="66" spans="2:20" ht="16.5" thickTop="1">
      <c r="B66" s="287"/>
      <c r="C66" s="288" t="s">
        <v>157</v>
      </c>
      <c r="D66" s="289" t="s">
        <v>158</v>
      </c>
      <c r="E66" s="480" t="s">
        <v>78</v>
      </c>
      <c r="F66" s="481"/>
      <c r="G66" s="482" t="s">
        <v>19</v>
      </c>
      <c r="H66" s="481"/>
      <c r="I66" s="480" t="s">
        <v>20</v>
      </c>
      <c r="J66" s="481"/>
      <c r="K66" s="480" t="s">
        <v>14</v>
      </c>
      <c r="L66" s="481"/>
      <c r="M66" s="480" t="s">
        <v>159</v>
      </c>
      <c r="N66" s="481"/>
      <c r="O66" s="290" t="s">
        <v>165</v>
      </c>
      <c r="P66" s="291" t="s">
        <v>21</v>
      </c>
      <c r="Q66" s="483" t="s">
        <v>22</v>
      </c>
      <c r="R66" s="484"/>
      <c r="S66" s="478" t="s">
        <v>610</v>
      </c>
      <c r="T66" s="479"/>
    </row>
    <row r="67" spans="1:20" ht="15.75">
      <c r="A67" s="252">
        <v>58</v>
      </c>
      <c r="B67" s="173" t="s">
        <v>78</v>
      </c>
      <c r="C67" s="174" t="str">
        <f>IF(A67="","",INDEX(Nimet!$B$6:$B$230,A67))</f>
        <v>Anders Lundström</v>
      </c>
      <c r="D67" s="174" t="str">
        <f>IF(A67="","",INDEX(Nimet!$C$6:$C$230,A67))</f>
        <v>MBF</v>
      </c>
      <c r="E67" s="292"/>
      <c r="F67" s="358"/>
      <c r="G67" s="177">
        <f>Q83</f>
        <v>0</v>
      </c>
      <c r="H67" s="178">
        <f>R83</f>
        <v>3</v>
      </c>
      <c r="I67" s="177">
        <f>Q79</f>
      </c>
      <c r="J67" s="178">
        <f>R79</f>
      </c>
      <c r="K67" s="177">
        <f>Q77</f>
        <v>3</v>
      </c>
      <c r="L67" s="178">
        <f>R77</f>
        <v>0</v>
      </c>
      <c r="M67" s="177">
        <f>Q74</f>
        <v>3</v>
      </c>
      <c r="N67" s="178">
        <f>R74</f>
        <v>0</v>
      </c>
      <c r="O67" s="179">
        <f>IF(SUM(E67:N67)=0,"",COUNTIF(F67:F71,3))</f>
        <v>2</v>
      </c>
      <c r="P67" s="180">
        <f>IF(SUM(E67:N67)=0,"",COUNTIF(E67:E71,3))</f>
        <v>1</v>
      </c>
      <c r="Q67" s="298">
        <f>IF(SUM(E67:N67)=0,"",SUM(F67:F71))</f>
        <v>6</v>
      </c>
      <c r="R67" s="299">
        <f>IF(SUM(E67:N67)=0,"",SUM(E67:E71))</f>
        <v>3</v>
      </c>
      <c r="S67" s="432">
        <v>2</v>
      </c>
      <c r="T67" s="433"/>
    </row>
    <row r="68" spans="1:20" ht="15.75">
      <c r="A68" s="252">
        <v>50</v>
      </c>
      <c r="B68" s="185" t="s">
        <v>19</v>
      </c>
      <c r="C68" s="174" t="str">
        <f>IF(A68="","",INDEX(Nimet!$B$6:$B$230,A68))</f>
        <v>Pertti Hella</v>
      </c>
      <c r="D68" s="174" t="str">
        <f>IF(A68="","",INDEX(Nimet!$C$6:$C$230,A68))</f>
        <v>KuPTS</v>
      </c>
      <c r="E68" s="186">
        <f>R83</f>
        <v>3</v>
      </c>
      <c r="F68" s="187">
        <f>Q83</f>
        <v>0</v>
      </c>
      <c r="G68" s="302"/>
      <c r="H68" s="303"/>
      <c r="I68" s="177">
        <f>Q81</f>
      </c>
      <c r="J68" s="178">
        <f>R81</f>
      </c>
      <c r="K68" s="177">
        <f>Q75</f>
        <v>3</v>
      </c>
      <c r="L68" s="178">
        <f>R75</f>
        <v>0</v>
      </c>
      <c r="M68" s="177">
        <f>Q78</f>
        <v>3</v>
      </c>
      <c r="N68" s="178">
        <f>R78</f>
        <v>0</v>
      </c>
      <c r="O68" s="179">
        <f>IF(SUM(E68:N68)=0,"",COUNTIF(H67:H71,3))</f>
        <v>3</v>
      </c>
      <c r="P68" s="180">
        <f>IF(SUM(E68:N68)=0,"",COUNTIF(G67:G71,3))</f>
        <v>0</v>
      </c>
      <c r="Q68" s="298">
        <f>IF(SUM(E68:N68)=0,"",SUM(H67:H71))</f>
        <v>9</v>
      </c>
      <c r="R68" s="299">
        <f>IF(SUM(E68:N68)=0,"",SUM(G67:G71))</f>
        <v>0</v>
      </c>
      <c r="S68" s="432">
        <v>1</v>
      </c>
      <c r="T68" s="433"/>
    </row>
    <row r="69" spans="1:20" ht="15.75">
      <c r="A69" s="252"/>
      <c r="B69" s="185" t="s">
        <v>20</v>
      </c>
      <c r="C69" s="174">
        <f>IF(A69="","",INDEX(Nimet!$B$6:$B$230,A69))</f>
      </c>
      <c r="D69" s="174">
        <f>IF(A69="","",INDEX(Nimet!$C$6:$C$230,A69))</f>
      </c>
      <c r="E69" s="186">
        <f>R79</f>
      </c>
      <c r="F69" s="187">
        <f>Q79</f>
      </c>
      <c r="G69" s="177">
        <f>R81</f>
      </c>
      <c r="H69" s="357">
        <f>Q81</f>
      </c>
      <c r="I69" s="302"/>
      <c r="J69" s="303"/>
      <c r="K69" s="177">
        <f>Q82</f>
      </c>
      <c r="L69" s="178">
        <f>R82</f>
      </c>
      <c r="M69" s="177">
        <f>Q76</f>
      </c>
      <c r="N69" s="178">
        <f>R76</f>
      </c>
      <c r="O69" s="179">
        <f>IF(SUM(E69:N69)=0,"",COUNTIF(J67:J71,3))</f>
      </c>
      <c r="P69" s="180">
        <f>IF(SUM(E69:N69)=0,"",COUNTIF(I67:I71,3))</f>
      </c>
      <c r="Q69" s="298">
        <f>IF(SUM(E69:N69)=0,"",SUM(J67:J71))</f>
      </c>
      <c r="R69" s="299">
        <f>IF(SUM(E69:N69)=0,"",SUM(I67:I71))</f>
      </c>
      <c r="S69" s="432"/>
      <c r="T69" s="433"/>
    </row>
    <row r="70" spans="1:20" ht="15.75">
      <c r="A70" s="252">
        <v>67</v>
      </c>
      <c r="B70" s="185" t="s">
        <v>14</v>
      </c>
      <c r="C70" s="174" t="str">
        <f>IF(A70="","",INDEX(Nimet!$B$6:$B$230,A70))</f>
        <v>Teppo Ahti</v>
      </c>
      <c r="D70" s="174" t="str">
        <f>IF(A70="","",INDEX(Nimet!$C$6:$C$230,A70))</f>
        <v>KoKa</v>
      </c>
      <c r="E70" s="186">
        <f>R77</f>
        <v>0</v>
      </c>
      <c r="F70" s="187">
        <f>Q77</f>
        <v>3</v>
      </c>
      <c r="G70" s="177">
        <f>R75</f>
        <v>0</v>
      </c>
      <c r="H70" s="357">
        <f>Q75</f>
        <v>3</v>
      </c>
      <c r="I70" s="177">
        <f>R82</f>
      </c>
      <c r="J70" s="178">
        <f>Q82</f>
      </c>
      <c r="K70" s="302"/>
      <c r="L70" s="303"/>
      <c r="M70" s="177">
        <f>Q80</f>
        <v>3</v>
      </c>
      <c r="N70" s="178">
        <f>R80</f>
        <v>0</v>
      </c>
      <c r="O70" s="179">
        <f>IF(SUM(E70:N70)=0,"",COUNTIF(L67:L71,3))</f>
        <v>1</v>
      </c>
      <c r="P70" s="180">
        <f>IF(SUM(E70:N70)=0,"",COUNTIF(K67:K71,3))</f>
        <v>2</v>
      </c>
      <c r="Q70" s="298">
        <f>IF(SUM(E70:N70)=0,"",SUM(L67:L71))</f>
        <v>3</v>
      </c>
      <c r="R70" s="299">
        <f>IF(SUM(E70:N70)=0,"",SUM(K67:K71))</f>
        <v>6</v>
      </c>
      <c r="S70" s="490">
        <v>3</v>
      </c>
      <c r="T70" s="491"/>
    </row>
    <row r="71" spans="1:20" ht="16.5" thickBot="1">
      <c r="A71" s="252">
        <v>24</v>
      </c>
      <c r="B71" s="185">
        <v>5</v>
      </c>
      <c r="C71" s="174" t="str">
        <f>IF(A71="","",INDEX(Nimet!$B$6:$B$230,A71))</f>
        <v>Paavo Hänninen</v>
      </c>
      <c r="D71" s="174" t="str">
        <f>IF(A71="","",INDEX(Nimet!$C$6:$C$230,A71))</f>
        <v>POR-83</v>
      </c>
      <c r="E71" s="186">
        <f>R74</f>
        <v>0</v>
      </c>
      <c r="F71" s="187">
        <f>Q74</f>
        <v>3</v>
      </c>
      <c r="G71" s="186">
        <f>R78</f>
        <v>0</v>
      </c>
      <c r="H71" s="357">
        <f>Q78</f>
        <v>3</v>
      </c>
      <c r="I71" s="177">
        <f>R76</f>
      </c>
      <c r="J71" s="178">
        <f>Q76</f>
      </c>
      <c r="K71" s="177">
        <f>R80</f>
        <v>0</v>
      </c>
      <c r="L71" s="178">
        <f>Q80</f>
        <v>3</v>
      </c>
      <c r="M71" s="309"/>
      <c r="N71" s="310"/>
      <c r="O71" s="179">
        <f>IF(SUM(E71:N71)=0,"",COUNTIF(N67:N71,3))</f>
        <v>0</v>
      </c>
      <c r="P71" s="180">
        <f>IF(SUM(E71:N71)=0,"",COUNTIF(M67:M71,3))</f>
        <v>3</v>
      </c>
      <c r="Q71" s="312">
        <f>IF(SUM(E71:N71)=0,"",SUM(N67:N71))</f>
        <v>0</v>
      </c>
      <c r="R71" s="313">
        <f>IF(SUM(E71:N71)=0,"",SUM(M67:M71))</f>
        <v>9</v>
      </c>
      <c r="S71" s="492">
        <v>4</v>
      </c>
      <c r="T71" s="493"/>
    </row>
    <row r="72" spans="2:21" ht="16.5" thickTop="1">
      <c r="B72" s="314"/>
      <c r="C72" s="315" t="s">
        <v>51</v>
      </c>
      <c r="D72"/>
      <c r="E72" s="316"/>
      <c r="F72" s="316"/>
      <c r="G72" s="317"/>
      <c r="H72" s="316"/>
      <c r="I72" s="316"/>
      <c r="J72" s="316"/>
      <c r="K72" s="316"/>
      <c r="L72" s="316"/>
      <c r="M72" s="316"/>
      <c r="N72" s="316"/>
      <c r="O72" s="316"/>
      <c r="P72" s="316"/>
      <c r="Q72" s="316"/>
      <c r="R72" s="316"/>
      <c r="S72" s="318"/>
      <c r="T72" s="222"/>
      <c r="U72" s="214"/>
    </row>
    <row r="73" spans="2:21" ht="16.5" thickBot="1">
      <c r="B73" s="319"/>
      <c r="C73" s="201" t="s">
        <v>52</v>
      </c>
      <c r="D73" s="201"/>
      <c r="E73" s="321"/>
      <c r="F73" s="322"/>
      <c r="G73" s="474" t="s">
        <v>53</v>
      </c>
      <c r="H73" s="475"/>
      <c r="I73" s="476" t="s">
        <v>54</v>
      </c>
      <c r="J73" s="475"/>
      <c r="K73" s="476" t="s">
        <v>55</v>
      </c>
      <c r="L73" s="475"/>
      <c r="M73" s="476" t="s">
        <v>56</v>
      </c>
      <c r="N73" s="475"/>
      <c r="O73" s="476" t="s">
        <v>57</v>
      </c>
      <c r="P73" s="475"/>
      <c r="Q73" s="474" t="s">
        <v>380</v>
      </c>
      <c r="R73" s="477"/>
      <c r="T73" s="214"/>
      <c r="U73" s="214"/>
    </row>
    <row r="74" spans="2:21" ht="15.75">
      <c r="B74" s="323" t="s">
        <v>58</v>
      </c>
      <c r="C74" s="359" t="str">
        <f>IF(C67&gt;"",C67,"")</f>
        <v>Anders Lundström</v>
      </c>
      <c r="D74" s="359" t="str">
        <f>IF(C71&gt;"",C71,"")</f>
        <v>Paavo Hänninen</v>
      </c>
      <c r="E74" s="326"/>
      <c r="F74" s="327"/>
      <c r="G74" s="470">
        <v>5</v>
      </c>
      <c r="H74" s="471"/>
      <c r="I74" s="470">
        <v>9</v>
      </c>
      <c r="J74" s="471"/>
      <c r="K74" s="470">
        <v>3</v>
      </c>
      <c r="L74" s="471"/>
      <c r="M74" s="470"/>
      <c r="N74" s="471"/>
      <c r="O74" s="470"/>
      <c r="P74" s="471"/>
      <c r="Q74" s="328">
        <f>IF(COUNTA(G74:O74)=0,"",COUNTIF(G74:O74,"&gt;=0"))</f>
        <v>3</v>
      </c>
      <c r="R74" s="329">
        <f>IF(COUNTA(G74:O74)=0,"",(IF(LEFT(G74,1)="-",1,0)+IF(LEFT(I74,1)="-",1,0)+IF(LEFT(K74,1)="-",1,0)+IF(LEFT(M74,1)="-",1,0)+IF(LEFT(O74,1)="-",1,0)))</f>
        <v>0</v>
      </c>
      <c r="S74" s="343"/>
      <c r="T74" s="214"/>
      <c r="U74" s="214"/>
    </row>
    <row r="75" spans="2:21" ht="15.75">
      <c r="B75" s="323" t="s">
        <v>59</v>
      </c>
      <c r="C75" s="365" t="str">
        <f>IF(C68&gt;"",C68,"")</f>
        <v>Pertti Hella</v>
      </c>
      <c r="D75" s="365" t="str">
        <f>IF(C70&gt;"",C70,"")</f>
        <v>Teppo Ahti</v>
      </c>
      <c r="E75" s="331"/>
      <c r="F75" s="327"/>
      <c r="G75" s="472">
        <v>9</v>
      </c>
      <c r="H75" s="473"/>
      <c r="I75" s="472">
        <v>7</v>
      </c>
      <c r="J75" s="473"/>
      <c r="K75" s="472">
        <v>8</v>
      </c>
      <c r="L75" s="473"/>
      <c r="M75" s="472"/>
      <c r="N75" s="473"/>
      <c r="O75" s="472"/>
      <c r="P75" s="473"/>
      <c r="Q75" s="328">
        <f aca="true" t="shared" si="30" ref="Q75:Q83">IF(COUNTA(G75:O75)=0,"",COUNTIF(G75:O75,"&gt;=0"))</f>
        <v>3</v>
      </c>
      <c r="R75" s="329">
        <f aca="true" t="shared" si="31" ref="R75:R83">IF(COUNTA(G75:O75)=0,"",(IF(LEFT(G75,1)="-",1,0)+IF(LEFT(I75,1)="-",1,0)+IF(LEFT(K75,1)="-",1,0)+IF(LEFT(M75,1)="-",1,0)+IF(LEFT(O75,1)="-",1,0)))</f>
        <v>0</v>
      </c>
      <c r="S75" s="343"/>
      <c r="T75" s="214"/>
      <c r="U75" s="214"/>
    </row>
    <row r="76" spans="2:21" ht="16.5" thickBot="1">
      <c r="B76" s="323" t="s">
        <v>60</v>
      </c>
      <c r="C76" s="360">
        <f>IF(C69&gt;"",C69,"")</f>
      </c>
      <c r="D76" s="366" t="str">
        <f>IF(C71&gt;"",C71,"")</f>
        <v>Paavo Hänninen</v>
      </c>
      <c r="E76" s="334"/>
      <c r="F76" s="335"/>
      <c r="G76" s="466"/>
      <c r="H76" s="467"/>
      <c r="I76" s="466"/>
      <c r="J76" s="467"/>
      <c r="K76" s="466"/>
      <c r="L76" s="467"/>
      <c r="M76" s="466"/>
      <c r="N76" s="467"/>
      <c r="O76" s="466"/>
      <c r="P76" s="467"/>
      <c r="Q76" s="328">
        <f t="shared" si="30"/>
      </c>
      <c r="R76" s="329">
        <f t="shared" si="31"/>
      </c>
      <c r="S76" s="343"/>
      <c r="T76" s="214"/>
      <c r="U76" s="214"/>
    </row>
    <row r="77" spans="2:21" ht="15.75">
      <c r="B77" s="323" t="s">
        <v>61</v>
      </c>
      <c r="C77" s="208" t="str">
        <f>IF(C67&gt;"",C67,"")</f>
        <v>Anders Lundström</v>
      </c>
      <c r="D77" s="208" t="str">
        <f>IF(C70&gt;"",C70,"")</f>
        <v>Teppo Ahti</v>
      </c>
      <c r="E77" s="326"/>
      <c r="F77" s="327"/>
      <c r="G77" s="442">
        <v>7</v>
      </c>
      <c r="H77" s="443"/>
      <c r="I77" s="442">
        <v>8</v>
      </c>
      <c r="J77" s="443"/>
      <c r="K77" s="442">
        <v>3</v>
      </c>
      <c r="L77" s="443"/>
      <c r="M77" s="442"/>
      <c r="N77" s="443"/>
      <c r="O77" s="442"/>
      <c r="P77" s="443"/>
      <c r="Q77" s="328">
        <f t="shared" si="30"/>
        <v>3</v>
      </c>
      <c r="R77" s="329">
        <f t="shared" si="31"/>
        <v>0</v>
      </c>
      <c r="S77" s="343"/>
      <c r="T77" s="214"/>
      <c r="U77" s="214"/>
    </row>
    <row r="78" spans="2:21" ht="15.75">
      <c r="B78" s="323" t="s">
        <v>62</v>
      </c>
      <c r="C78" s="208" t="str">
        <f>IF(C68&gt;"",C68,"")</f>
        <v>Pertti Hella</v>
      </c>
      <c r="D78" s="208" t="str">
        <f>IF(C71&gt;"",C71,"")</f>
        <v>Paavo Hänninen</v>
      </c>
      <c r="E78" s="331"/>
      <c r="F78" s="327"/>
      <c r="G78" s="464">
        <v>3</v>
      </c>
      <c r="H78" s="465"/>
      <c r="I78" s="464">
        <v>5</v>
      </c>
      <c r="J78" s="465"/>
      <c r="K78" s="464">
        <v>6</v>
      </c>
      <c r="L78" s="465"/>
      <c r="M78" s="464"/>
      <c r="N78" s="465"/>
      <c r="O78" s="464"/>
      <c r="P78" s="465"/>
      <c r="Q78" s="328">
        <f t="shared" si="30"/>
        <v>3</v>
      </c>
      <c r="R78" s="329">
        <f t="shared" si="31"/>
        <v>0</v>
      </c>
      <c r="S78" s="343"/>
      <c r="T78" s="214"/>
      <c r="U78" s="214"/>
    </row>
    <row r="79" spans="2:21" ht="16.5" thickBot="1">
      <c r="B79" s="323" t="s">
        <v>63</v>
      </c>
      <c r="C79" s="361" t="str">
        <f>IF(C67&gt;"",C67,"")</f>
        <v>Anders Lundström</v>
      </c>
      <c r="D79" s="367">
        <f>IF(C69&gt;"",C69,"")</f>
      </c>
      <c r="E79" s="334"/>
      <c r="F79" s="335"/>
      <c r="G79" s="466"/>
      <c r="H79" s="467"/>
      <c r="I79" s="466"/>
      <c r="J79" s="467"/>
      <c r="K79" s="466"/>
      <c r="L79" s="467"/>
      <c r="M79" s="466"/>
      <c r="N79" s="467"/>
      <c r="O79" s="468"/>
      <c r="P79" s="469"/>
      <c r="Q79" s="328">
        <f t="shared" si="30"/>
      </c>
      <c r="R79" s="329">
        <f t="shared" si="31"/>
      </c>
      <c r="S79" s="343"/>
      <c r="T79" s="214"/>
      <c r="U79" s="214"/>
    </row>
    <row r="80" spans="2:21" ht="15.75">
      <c r="B80" s="323" t="s">
        <v>64</v>
      </c>
      <c r="C80" s="208" t="str">
        <f>IF(C70&gt;"",C70,"")</f>
        <v>Teppo Ahti</v>
      </c>
      <c r="D80" s="208" t="str">
        <f>IF(C71&gt;"",C71,"")</f>
        <v>Paavo Hänninen</v>
      </c>
      <c r="E80" s="326"/>
      <c r="F80" s="327"/>
      <c r="G80" s="442">
        <v>9</v>
      </c>
      <c r="H80" s="443"/>
      <c r="I80" s="442">
        <v>4</v>
      </c>
      <c r="J80" s="443"/>
      <c r="K80" s="442">
        <v>2</v>
      </c>
      <c r="L80" s="443"/>
      <c r="M80" s="442"/>
      <c r="N80" s="461"/>
      <c r="O80" s="462"/>
      <c r="P80" s="463"/>
      <c r="Q80" s="363">
        <f t="shared" si="30"/>
        <v>3</v>
      </c>
      <c r="R80" s="329">
        <f t="shared" si="31"/>
        <v>0</v>
      </c>
      <c r="S80" s="343"/>
      <c r="T80" s="214"/>
      <c r="U80" s="214"/>
    </row>
    <row r="81" spans="2:21" ht="15.75">
      <c r="B81" s="323" t="s">
        <v>65</v>
      </c>
      <c r="C81" s="208" t="str">
        <f>IF(C68&gt;"",C68,"")</f>
        <v>Pertti Hella</v>
      </c>
      <c r="D81" s="208">
        <f>IF(C69&gt;"",C69,"")</f>
      </c>
      <c r="E81" s="331"/>
      <c r="F81" s="327"/>
      <c r="G81" s="456"/>
      <c r="H81" s="457"/>
      <c r="I81" s="456"/>
      <c r="J81" s="457"/>
      <c r="K81" s="458"/>
      <c r="L81" s="459"/>
      <c r="M81" s="458"/>
      <c r="N81" s="459"/>
      <c r="O81" s="456"/>
      <c r="P81" s="457"/>
      <c r="Q81" s="363">
        <f t="shared" si="30"/>
      </c>
      <c r="R81" s="329">
        <f t="shared" si="31"/>
      </c>
      <c r="S81" s="343"/>
      <c r="T81" s="214"/>
      <c r="U81" s="214"/>
    </row>
    <row r="82" spans="2:20" ht="15.75">
      <c r="B82" s="323" t="s">
        <v>66</v>
      </c>
      <c r="C82" s="208">
        <f>IF(C69&gt;"",C69,"")</f>
      </c>
      <c r="D82" s="208" t="str">
        <f>IF(C70&gt;"",C70,"")</f>
        <v>Teppo Ahti</v>
      </c>
      <c r="E82" s="331"/>
      <c r="F82" s="331"/>
      <c r="G82" s="458"/>
      <c r="H82" s="459"/>
      <c r="I82" s="458"/>
      <c r="J82" s="459"/>
      <c r="K82" s="458"/>
      <c r="L82" s="459"/>
      <c r="M82" s="458"/>
      <c r="N82" s="460"/>
      <c r="O82" s="458"/>
      <c r="P82" s="459"/>
      <c r="Q82" s="363">
        <f t="shared" si="30"/>
      </c>
      <c r="R82" s="329">
        <f t="shared" si="31"/>
      </c>
      <c r="S82" s="343"/>
      <c r="T82" s="214"/>
    </row>
    <row r="83" spans="2:20" ht="16.5" thickBot="1">
      <c r="B83" s="336" t="s">
        <v>67</v>
      </c>
      <c r="C83" s="226" t="str">
        <f>IF(C67&gt;"",C67,"")</f>
        <v>Anders Lundström</v>
      </c>
      <c r="D83" s="226" t="str">
        <f>IF(C68&gt;"",C68,"")</f>
        <v>Pertti Hella</v>
      </c>
      <c r="E83" s="339"/>
      <c r="F83" s="340"/>
      <c r="G83" s="452">
        <v>-9</v>
      </c>
      <c r="H83" s="453"/>
      <c r="I83" s="452">
        <v>-12</v>
      </c>
      <c r="J83" s="453"/>
      <c r="K83" s="452">
        <v>-5</v>
      </c>
      <c r="L83" s="453"/>
      <c r="M83" s="452"/>
      <c r="N83" s="453"/>
      <c r="O83" s="452"/>
      <c r="P83" s="453"/>
      <c r="Q83" s="341">
        <f t="shared" si="30"/>
        <v>0</v>
      </c>
      <c r="R83" s="342">
        <f t="shared" si="31"/>
        <v>3</v>
      </c>
      <c r="S83" s="454"/>
      <c r="T83" s="455"/>
    </row>
    <row r="84" spans="2:35" ht="18" thickBot="1" thickTop="1">
      <c r="B84" s="346"/>
      <c r="C84" s="347"/>
      <c r="D84" s="347"/>
      <c r="E84" s="348"/>
      <c r="F84" s="349"/>
      <c r="G84" s="348"/>
      <c r="H84" s="348"/>
      <c r="I84" s="348"/>
      <c r="J84" s="348"/>
      <c r="K84" s="348"/>
      <c r="L84" s="348"/>
      <c r="M84" s="348"/>
      <c r="N84" s="348"/>
      <c r="O84" s="348"/>
      <c r="P84" s="348"/>
      <c r="Q84" s="350"/>
      <c r="R84" s="351"/>
      <c r="S84" s="352"/>
      <c r="T84" s="352"/>
      <c r="U84" s="353"/>
      <c r="V84" s="353"/>
      <c r="W84" s="354"/>
      <c r="Z84" s="355"/>
      <c r="AA84" s="356"/>
      <c r="AB84" s="355"/>
      <c r="AC84" s="356"/>
      <c r="AD84" s="355"/>
      <c r="AE84" s="356"/>
      <c r="AF84" s="355"/>
      <c r="AG84" s="356"/>
      <c r="AH84" s="355"/>
      <c r="AI84" s="356"/>
    </row>
    <row r="85" spans="2:20" ht="16.5" thickTop="1">
      <c r="B85" s="279"/>
      <c r="C85" s="410" t="str">
        <f>IF(Nimet!C71="","",Nimet!C1)</f>
        <v>PT 75 Kansalliset</v>
      </c>
      <c r="D85" s="410"/>
      <c r="E85" s="280"/>
      <c r="F85" s="280"/>
      <c r="G85" s="281"/>
      <c r="H85" s="280"/>
      <c r="I85" s="282"/>
      <c r="J85" s="283"/>
      <c r="K85" s="411" t="s">
        <v>241</v>
      </c>
      <c r="L85" s="411"/>
      <c r="M85" s="411"/>
      <c r="N85" s="412"/>
      <c r="O85" s="157"/>
      <c r="P85" s="158"/>
      <c r="Q85" s="410" t="s">
        <v>72</v>
      </c>
      <c r="R85" s="410"/>
      <c r="S85" s="410"/>
      <c r="T85" s="413"/>
    </row>
    <row r="86" spans="2:20" ht="16.5" thickBot="1">
      <c r="B86" s="284"/>
      <c r="C86" s="285"/>
      <c r="D86" s="163" t="s">
        <v>488</v>
      </c>
      <c r="E86" s="485"/>
      <c r="F86" s="486"/>
      <c r="G86" s="487"/>
      <c r="H86" s="416" t="s">
        <v>15</v>
      </c>
      <c r="I86" s="417"/>
      <c r="J86" s="417"/>
      <c r="K86" s="418" t="s">
        <v>209</v>
      </c>
      <c r="L86" s="418"/>
      <c r="M86" s="418"/>
      <c r="N86" s="419"/>
      <c r="O86" s="164" t="s">
        <v>16</v>
      </c>
      <c r="P86" s="165"/>
      <c r="Q86" s="420" t="s">
        <v>332</v>
      </c>
      <c r="R86" s="420"/>
      <c r="S86" s="420"/>
      <c r="T86" s="421"/>
    </row>
    <row r="87" spans="2:20" ht="16.5" thickTop="1">
      <c r="B87" s="287"/>
      <c r="C87" s="288" t="s">
        <v>157</v>
      </c>
      <c r="D87" s="289" t="s">
        <v>158</v>
      </c>
      <c r="E87" s="480" t="s">
        <v>78</v>
      </c>
      <c r="F87" s="481"/>
      <c r="G87" s="482" t="s">
        <v>19</v>
      </c>
      <c r="H87" s="481"/>
      <c r="I87" s="480" t="s">
        <v>20</v>
      </c>
      <c r="J87" s="481"/>
      <c r="K87" s="480" t="s">
        <v>14</v>
      </c>
      <c r="L87" s="481"/>
      <c r="M87" s="480" t="s">
        <v>159</v>
      </c>
      <c r="N87" s="481"/>
      <c r="O87" s="290" t="s">
        <v>165</v>
      </c>
      <c r="P87" s="291" t="s">
        <v>21</v>
      </c>
      <c r="Q87" s="483" t="s">
        <v>22</v>
      </c>
      <c r="R87" s="484"/>
      <c r="S87" s="478" t="s">
        <v>610</v>
      </c>
      <c r="T87" s="479"/>
    </row>
    <row r="88" spans="1:20" ht="15.75">
      <c r="A88" s="252">
        <v>6</v>
      </c>
      <c r="B88" s="173" t="s">
        <v>78</v>
      </c>
      <c r="C88" s="174" t="str">
        <f>IF(A88="","",INDEX(Nimet!$B$6:$B$230,A88))</f>
        <v>Tapio Syrjänen</v>
      </c>
      <c r="D88" s="174" t="str">
        <f>IF(A88="","",INDEX(Nimet!$C$6:$C$230,A88))</f>
        <v>PT 75</v>
      </c>
      <c r="E88" s="292"/>
      <c r="F88" s="358"/>
      <c r="G88" s="177">
        <f>Q104</f>
        <v>1</v>
      </c>
      <c r="H88" s="178">
        <f>R104</f>
        <v>3</v>
      </c>
      <c r="I88" s="177">
        <f>Q100</f>
        <v>3</v>
      </c>
      <c r="J88" s="178">
        <f>R100</f>
        <v>1</v>
      </c>
      <c r="K88" s="177">
        <f>Q98</f>
        <v>3</v>
      </c>
      <c r="L88" s="178">
        <f>R98</f>
        <v>2</v>
      </c>
      <c r="M88" s="177">
        <f>Q95</f>
        <v>3</v>
      </c>
      <c r="N88" s="178">
        <f>R95</f>
        <v>0</v>
      </c>
      <c r="O88" s="179">
        <f>IF(SUM(E88:N88)=0,"",COUNTIF(F88:F92,3))</f>
        <v>3</v>
      </c>
      <c r="P88" s="180">
        <f>IF(SUM(E88:N88)=0,"",COUNTIF(E88:E92,3))</f>
        <v>1</v>
      </c>
      <c r="Q88" s="298">
        <f>IF(SUM(E88:N88)=0,"",SUM(F88:F92))</f>
        <v>10</v>
      </c>
      <c r="R88" s="299">
        <f>IF(SUM(E88:N88)=0,"",SUM(E88:E92))</f>
        <v>6</v>
      </c>
      <c r="S88" s="432">
        <v>2</v>
      </c>
      <c r="T88" s="433"/>
    </row>
    <row r="89" spans="1:20" ht="15.75">
      <c r="A89" s="252">
        <v>57</v>
      </c>
      <c r="B89" s="185" t="s">
        <v>19</v>
      </c>
      <c r="C89" s="174" t="str">
        <f>IF(A89="","",INDEX(Nimet!$B$6:$B$230,A89))</f>
        <v>Thomas Lundström</v>
      </c>
      <c r="D89" s="174" t="str">
        <f>IF(A89="","",INDEX(Nimet!$C$6:$C$230,A89))</f>
        <v>MBF</v>
      </c>
      <c r="E89" s="186">
        <f>R104</f>
        <v>3</v>
      </c>
      <c r="F89" s="187">
        <f>Q104</f>
        <v>1</v>
      </c>
      <c r="G89" s="302"/>
      <c r="H89" s="303"/>
      <c r="I89" s="177">
        <f>Q102</f>
        <v>0</v>
      </c>
      <c r="J89" s="178">
        <f>R102</f>
        <v>3</v>
      </c>
      <c r="K89" s="177">
        <f>Q96</f>
        <v>3</v>
      </c>
      <c r="L89" s="178">
        <f>R96</f>
        <v>1</v>
      </c>
      <c r="M89" s="177">
        <f>Q99</f>
        <v>3</v>
      </c>
      <c r="N89" s="178">
        <f>R99</f>
        <v>0</v>
      </c>
      <c r="O89" s="179">
        <f>IF(SUM(E89:N89)=0,"",COUNTIF(H88:H92,3))</f>
        <v>3</v>
      </c>
      <c r="P89" s="180">
        <f>IF(SUM(E89:N89)=0,"",COUNTIF(G88:G92,3))</f>
        <v>1</v>
      </c>
      <c r="Q89" s="298">
        <f>IF(SUM(E89:N89)=0,"",SUM(H88:H92))</f>
        <v>9</v>
      </c>
      <c r="R89" s="299">
        <f>IF(SUM(E89:N89)=0,"",SUM(G88:G92))</f>
        <v>5</v>
      </c>
      <c r="S89" s="432">
        <v>3</v>
      </c>
      <c r="T89" s="433"/>
    </row>
    <row r="90" spans="1:20" ht="15.75">
      <c r="A90" s="252">
        <v>47</v>
      </c>
      <c r="B90" s="185" t="s">
        <v>20</v>
      </c>
      <c r="C90" s="174" t="str">
        <f>IF(A90="","",INDEX(Nimet!$B$6:$B$230,A90))</f>
        <v>Pertti Rissanen</v>
      </c>
      <c r="D90" s="174" t="str">
        <f>IF(A90="","",INDEX(Nimet!$C$6:$C$230,A90))</f>
        <v>KuPTS</v>
      </c>
      <c r="E90" s="186">
        <f>R100</f>
        <v>1</v>
      </c>
      <c r="F90" s="187">
        <f>Q100</f>
        <v>3</v>
      </c>
      <c r="G90" s="177">
        <f>R102</f>
        <v>3</v>
      </c>
      <c r="H90" s="357">
        <f>Q102</f>
        <v>0</v>
      </c>
      <c r="I90" s="302"/>
      <c r="J90" s="303"/>
      <c r="K90" s="177">
        <f>Q103</f>
        <v>3</v>
      </c>
      <c r="L90" s="178">
        <f>R103</f>
        <v>0</v>
      </c>
      <c r="M90" s="177">
        <f>Q97</f>
        <v>3</v>
      </c>
      <c r="N90" s="178">
        <f>R97</f>
        <v>1</v>
      </c>
      <c r="O90" s="179">
        <f>IF(SUM(E90:N90)=0,"",COUNTIF(J88:J92,3))</f>
        <v>3</v>
      </c>
      <c r="P90" s="180">
        <f>IF(SUM(E90:N90)=0,"",COUNTIF(I88:I92,3))</f>
        <v>1</v>
      </c>
      <c r="Q90" s="298">
        <f>IF(SUM(E90:N90)=0,"",SUM(J88:J92))</f>
        <v>10</v>
      </c>
      <c r="R90" s="299">
        <f>IF(SUM(E90:N90)=0,"",SUM(I88:I92))</f>
        <v>4</v>
      </c>
      <c r="S90" s="432">
        <v>1</v>
      </c>
      <c r="T90" s="433"/>
    </row>
    <row r="91" spans="1:20" ht="15.75">
      <c r="A91" s="252">
        <v>70</v>
      </c>
      <c r="B91" s="185" t="s">
        <v>14</v>
      </c>
      <c r="C91" s="174" t="str">
        <f>IF(A91="","",INDEX(Nimet!$B$6:$B$230,A91))</f>
        <v>Asko  Rasinen </v>
      </c>
      <c r="D91" s="174" t="str">
        <f>IF(A91="","",INDEX(Nimet!$C$6:$C$230,A91))</f>
        <v>HeKa</v>
      </c>
      <c r="E91" s="186">
        <f>R98</f>
        <v>2</v>
      </c>
      <c r="F91" s="187">
        <f>Q98</f>
        <v>3</v>
      </c>
      <c r="G91" s="177">
        <f>R96</f>
        <v>1</v>
      </c>
      <c r="H91" s="357">
        <f>Q96</f>
        <v>3</v>
      </c>
      <c r="I91" s="177">
        <f>R103</f>
        <v>0</v>
      </c>
      <c r="J91" s="178">
        <f>Q103</f>
        <v>3</v>
      </c>
      <c r="K91" s="302"/>
      <c r="L91" s="303"/>
      <c r="M91" s="177">
        <f>Q101</f>
        <v>3</v>
      </c>
      <c r="N91" s="178">
        <f>R101</f>
        <v>0</v>
      </c>
      <c r="O91" s="179">
        <f>IF(SUM(E91:N91)=0,"",COUNTIF(L88:L92,3))</f>
        <v>1</v>
      </c>
      <c r="P91" s="180">
        <f>IF(SUM(E91:N91)=0,"",COUNTIF(K88:K92,3))</f>
        <v>3</v>
      </c>
      <c r="Q91" s="298">
        <f>IF(SUM(E91:N91)=0,"",SUM(L88:L92))</f>
        <v>6</v>
      </c>
      <c r="R91" s="299">
        <f>IF(SUM(E91:N91)=0,"",SUM(K88:K92))</f>
        <v>9</v>
      </c>
      <c r="S91" s="432">
        <v>4</v>
      </c>
      <c r="T91" s="433"/>
    </row>
    <row r="92" spans="1:20" ht="16.5" thickBot="1">
      <c r="A92" s="252">
        <v>85</v>
      </c>
      <c r="B92" s="185">
        <v>5</v>
      </c>
      <c r="C92" s="174" t="str">
        <f>IF(A92="","",INDEX(Nimet!$B$6:$B$230,A92))</f>
        <v>Kristian Palomaa</v>
      </c>
      <c r="D92" s="174" t="str">
        <f>IF(A92="","",INDEX(Nimet!$C$6:$C$230,A92))</f>
        <v>OPT-86</v>
      </c>
      <c r="E92" s="186">
        <f>R95</f>
        <v>0</v>
      </c>
      <c r="F92" s="187">
        <f>Q95</f>
        <v>3</v>
      </c>
      <c r="G92" s="186">
        <f>R99</f>
        <v>0</v>
      </c>
      <c r="H92" s="357">
        <f>Q99</f>
        <v>3</v>
      </c>
      <c r="I92" s="177">
        <f>R97</f>
        <v>1</v>
      </c>
      <c r="J92" s="178">
        <f>Q97</f>
        <v>3</v>
      </c>
      <c r="K92" s="177">
        <f>R101</f>
        <v>0</v>
      </c>
      <c r="L92" s="178">
        <f>Q101</f>
        <v>3</v>
      </c>
      <c r="M92" s="309"/>
      <c r="N92" s="310"/>
      <c r="O92" s="179">
        <f>IF(SUM(E92:N92)=0,"",COUNTIF(N88:N92,3))</f>
        <v>0</v>
      </c>
      <c r="P92" s="180">
        <f>IF(SUM(E92:N92)=0,"",COUNTIF(M88:M92,3))</f>
        <v>4</v>
      </c>
      <c r="Q92" s="312">
        <f>IF(SUM(E92:N92)=0,"",SUM(N88:N92))</f>
        <v>1</v>
      </c>
      <c r="R92" s="313">
        <f>IF(SUM(E92:N92)=0,"",SUM(M88:M92))</f>
        <v>12</v>
      </c>
      <c r="S92" s="488">
        <v>5</v>
      </c>
      <c r="T92" s="489"/>
    </row>
    <row r="93" spans="2:21" ht="16.5" thickTop="1">
      <c r="B93" s="314"/>
      <c r="C93" s="315" t="s">
        <v>51</v>
      </c>
      <c r="D93"/>
      <c r="E93" s="316"/>
      <c r="F93" s="316"/>
      <c r="G93" s="317"/>
      <c r="H93" s="316"/>
      <c r="I93" s="316"/>
      <c r="J93" s="316"/>
      <c r="K93" s="316"/>
      <c r="L93" s="316"/>
      <c r="M93" s="316"/>
      <c r="N93" s="316"/>
      <c r="O93" s="316"/>
      <c r="P93" s="316"/>
      <c r="Q93" s="316"/>
      <c r="R93" s="316"/>
      <c r="S93" s="318"/>
      <c r="T93" s="222"/>
      <c r="U93" s="214"/>
    </row>
    <row r="94" spans="2:21" ht="16.5" thickBot="1">
      <c r="B94" s="319"/>
      <c r="C94" s="201" t="s">
        <v>52</v>
      </c>
      <c r="D94" s="201"/>
      <c r="E94" s="321"/>
      <c r="F94" s="322"/>
      <c r="G94" s="474" t="s">
        <v>53</v>
      </c>
      <c r="H94" s="475"/>
      <c r="I94" s="476" t="s">
        <v>54</v>
      </c>
      <c r="J94" s="475"/>
      <c r="K94" s="476" t="s">
        <v>55</v>
      </c>
      <c r="L94" s="475"/>
      <c r="M94" s="476" t="s">
        <v>56</v>
      </c>
      <c r="N94" s="475"/>
      <c r="O94" s="476" t="s">
        <v>57</v>
      </c>
      <c r="P94" s="475"/>
      <c r="Q94" s="474" t="s">
        <v>380</v>
      </c>
      <c r="R94" s="477"/>
      <c r="T94" s="214"/>
      <c r="U94" s="214"/>
    </row>
    <row r="95" spans="2:21" ht="15.75">
      <c r="B95" s="323" t="s">
        <v>58</v>
      </c>
      <c r="C95" s="359" t="str">
        <f>IF(C88&gt;"",C88,"")</f>
        <v>Tapio Syrjänen</v>
      </c>
      <c r="D95" s="359" t="str">
        <f>IF(C92&gt;"",C92,"")</f>
        <v>Kristian Palomaa</v>
      </c>
      <c r="E95" s="326"/>
      <c r="F95" s="327"/>
      <c r="G95" s="470">
        <v>5</v>
      </c>
      <c r="H95" s="471"/>
      <c r="I95" s="470">
        <v>5</v>
      </c>
      <c r="J95" s="471"/>
      <c r="K95" s="470">
        <v>11</v>
      </c>
      <c r="L95" s="471"/>
      <c r="M95" s="470"/>
      <c r="N95" s="471"/>
      <c r="O95" s="470"/>
      <c r="P95" s="471"/>
      <c r="Q95" s="328">
        <f>IF(COUNTA(G95:O95)=0,"",COUNTIF(G95:O95,"&gt;=0"))</f>
        <v>3</v>
      </c>
      <c r="R95" s="329">
        <f>IF(COUNTA(G95:O95)=0,"",(IF(LEFT(G95,1)="-",1,0)+IF(LEFT(I95,1)="-",1,0)+IF(LEFT(K95,1)="-",1,0)+IF(LEFT(M95,1)="-",1,0)+IF(LEFT(O95,1)="-",1,0)))</f>
        <v>0</v>
      </c>
      <c r="S95" s="343"/>
      <c r="T95" s="214"/>
      <c r="U95" s="214"/>
    </row>
    <row r="96" spans="2:21" ht="15.75">
      <c r="B96" s="323" t="s">
        <v>59</v>
      </c>
      <c r="C96" s="364" t="str">
        <f>IF(C89&gt;"",C89,"")</f>
        <v>Thomas Lundström</v>
      </c>
      <c r="D96" s="365" t="str">
        <f>IF(C91&gt;"",C91,"")</f>
        <v>Asko  Rasinen </v>
      </c>
      <c r="E96" s="331"/>
      <c r="F96" s="327"/>
      <c r="G96" s="472">
        <v>-12</v>
      </c>
      <c r="H96" s="473"/>
      <c r="I96" s="472">
        <v>5</v>
      </c>
      <c r="J96" s="473"/>
      <c r="K96" s="472">
        <v>9</v>
      </c>
      <c r="L96" s="473"/>
      <c r="M96" s="472">
        <v>10</v>
      </c>
      <c r="N96" s="473"/>
      <c r="O96" s="472"/>
      <c r="P96" s="473"/>
      <c r="Q96" s="328">
        <f aca="true" t="shared" si="32" ref="Q96:Q104">IF(COUNTA(G96:O96)=0,"",COUNTIF(G96:O96,"&gt;=0"))</f>
        <v>3</v>
      </c>
      <c r="R96" s="329">
        <f aca="true" t="shared" si="33" ref="R96:R104">IF(COUNTA(G96:O96)=0,"",(IF(LEFT(G96,1)="-",1,0)+IF(LEFT(I96,1)="-",1,0)+IF(LEFT(K96,1)="-",1,0)+IF(LEFT(M96,1)="-",1,0)+IF(LEFT(O96,1)="-",1,0)))</f>
        <v>1</v>
      </c>
      <c r="S96" s="343"/>
      <c r="T96" s="214"/>
      <c r="U96" s="214"/>
    </row>
    <row r="97" spans="2:21" ht="16.5" thickBot="1">
      <c r="B97" s="323" t="s">
        <v>60</v>
      </c>
      <c r="C97" s="360" t="str">
        <f>IF(C90&gt;"",C90,"")</f>
        <v>Pertti Rissanen</v>
      </c>
      <c r="D97" s="368" t="str">
        <f>IF(C92&gt;"",C92,"")</f>
        <v>Kristian Palomaa</v>
      </c>
      <c r="E97" s="334"/>
      <c r="F97" s="335"/>
      <c r="G97" s="466">
        <v>-17</v>
      </c>
      <c r="H97" s="467"/>
      <c r="I97" s="466">
        <v>7</v>
      </c>
      <c r="J97" s="467"/>
      <c r="K97" s="466">
        <v>9</v>
      </c>
      <c r="L97" s="467"/>
      <c r="M97" s="466">
        <v>12</v>
      </c>
      <c r="N97" s="467"/>
      <c r="O97" s="466"/>
      <c r="P97" s="467"/>
      <c r="Q97" s="328">
        <f t="shared" si="32"/>
        <v>3</v>
      </c>
      <c r="R97" s="329">
        <f t="shared" si="33"/>
        <v>1</v>
      </c>
      <c r="S97" s="343"/>
      <c r="T97" s="214"/>
      <c r="U97" s="214"/>
    </row>
    <row r="98" spans="2:21" ht="15.75">
      <c r="B98" s="323" t="s">
        <v>61</v>
      </c>
      <c r="C98" s="208" t="str">
        <f>IF(C88&gt;"",C88,"")</f>
        <v>Tapio Syrjänen</v>
      </c>
      <c r="D98" s="208" t="str">
        <f>IF(C91&gt;"",C91,"")</f>
        <v>Asko  Rasinen </v>
      </c>
      <c r="E98" s="326"/>
      <c r="F98" s="327"/>
      <c r="G98" s="442">
        <v>-5</v>
      </c>
      <c r="H98" s="443"/>
      <c r="I98" s="442">
        <v>5</v>
      </c>
      <c r="J98" s="443"/>
      <c r="K98" s="442">
        <v>-7</v>
      </c>
      <c r="L98" s="443"/>
      <c r="M98" s="442">
        <v>7</v>
      </c>
      <c r="N98" s="443"/>
      <c r="O98" s="442">
        <v>2</v>
      </c>
      <c r="P98" s="443"/>
      <c r="Q98" s="328">
        <f t="shared" si="32"/>
        <v>3</v>
      </c>
      <c r="R98" s="329">
        <f t="shared" si="33"/>
        <v>2</v>
      </c>
      <c r="S98" s="343"/>
      <c r="T98" s="214"/>
      <c r="U98" s="214"/>
    </row>
    <row r="99" spans="2:21" ht="15.75">
      <c r="B99" s="323" t="s">
        <v>62</v>
      </c>
      <c r="C99" s="208" t="str">
        <f>IF(C89&gt;"",C89,"")</f>
        <v>Thomas Lundström</v>
      </c>
      <c r="D99" s="208" t="str">
        <f>IF(C92&gt;"",C92,"")</f>
        <v>Kristian Palomaa</v>
      </c>
      <c r="E99" s="331"/>
      <c r="F99" s="327"/>
      <c r="G99" s="464">
        <v>6</v>
      </c>
      <c r="H99" s="465"/>
      <c r="I99" s="464">
        <v>4</v>
      </c>
      <c r="J99" s="465"/>
      <c r="K99" s="464">
        <v>9</v>
      </c>
      <c r="L99" s="465"/>
      <c r="M99" s="464"/>
      <c r="N99" s="465"/>
      <c r="O99" s="464"/>
      <c r="P99" s="465"/>
      <c r="Q99" s="328">
        <f t="shared" si="32"/>
        <v>3</v>
      </c>
      <c r="R99" s="329">
        <f t="shared" si="33"/>
        <v>0</v>
      </c>
      <c r="S99" s="343"/>
      <c r="T99" s="214"/>
      <c r="U99" s="214"/>
    </row>
    <row r="100" spans="2:21" ht="16.5" thickBot="1">
      <c r="B100" s="323" t="s">
        <v>63</v>
      </c>
      <c r="C100" s="361" t="str">
        <f>IF(C88&gt;"",C88,"")</f>
        <v>Tapio Syrjänen</v>
      </c>
      <c r="D100" s="362" t="str">
        <f>IF(C90&gt;"",C90,"")</f>
        <v>Pertti Rissanen</v>
      </c>
      <c r="E100" s="334"/>
      <c r="F100" s="335"/>
      <c r="G100" s="466">
        <v>-8</v>
      </c>
      <c r="H100" s="467"/>
      <c r="I100" s="466">
        <v>6</v>
      </c>
      <c r="J100" s="467"/>
      <c r="K100" s="466">
        <v>5</v>
      </c>
      <c r="L100" s="467"/>
      <c r="M100" s="466">
        <v>9</v>
      </c>
      <c r="N100" s="467"/>
      <c r="O100" s="468"/>
      <c r="P100" s="469"/>
      <c r="Q100" s="328">
        <f t="shared" si="32"/>
        <v>3</v>
      </c>
      <c r="R100" s="329">
        <f t="shared" si="33"/>
        <v>1</v>
      </c>
      <c r="S100" s="343"/>
      <c r="T100" s="214"/>
      <c r="U100" s="214"/>
    </row>
    <row r="101" spans="2:21" ht="15.75">
      <c r="B101" s="323" t="s">
        <v>64</v>
      </c>
      <c r="C101" s="208" t="str">
        <f>IF(C91&gt;"",C91,"")</f>
        <v>Asko  Rasinen </v>
      </c>
      <c r="D101" s="208" t="str">
        <f>IF(C92&gt;"",C92,"")</f>
        <v>Kristian Palomaa</v>
      </c>
      <c r="E101" s="326"/>
      <c r="F101" s="327"/>
      <c r="G101" s="442">
        <v>6</v>
      </c>
      <c r="H101" s="443"/>
      <c r="I101" s="442">
        <v>6</v>
      </c>
      <c r="J101" s="443"/>
      <c r="K101" s="442">
        <v>4</v>
      </c>
      <c r="L101" s="443"/>
      <c r="M101" s="442"/>
      <c r="N101" s="461"/>
      <c r="O101" s="462"/>
      <c r="P101" s="463"/>
      <c r="Q101" s="363">
        <f t="shared" si="32"/>
        <v>3</v>
      </c>
      <c r="R101" s="329">
        <f t="shared" si="33"/>
        <v>0</v>
      </c>
      <c r="S101" s="343"/>
      <c r="T101" s="214"/>
      <c r="U101" s="214"/>
    </row>
    <row r="102" spans="2:21" ht="15.75">
      <c r="B102" s="323" t="s">
        <v>65</v>
      </c>
      <c r="C102" s="208" t="str">
        <f>IF(C89&gt;"",C89,"")</f>
        <v>Thomas Lundström</v>
      </c>
      <c r="D102" s="208" t="str">
        <f>IF(C90&gt;"",C90,"")</f>
        <v>Pertti Rissanen</v>
      </c>
      <c r="E102" s="331"/>
      <c r="F102" s="327"/>
      <c r="G102" s="456">
        <v>-6</v>
      </c>
      <c r="H102" s="457"/>
      <c r="I102" s="456">
        <v>-5</v>
      </c>
      <c r="J102" s="457"/>
      <c r="K102" s="458">
        <v>-3</v>
      </c>
      <c r="L102" s="459"/>
      <c r="M102" s="458"/>
      <c r="N102" s="459"/>
      <c r="O102" s="456"/>
      <c r="P102" s="457"/>
      <c r="Q102" s="363">
        <f t="shared" si="32"/>
        <v>0</v>
      </c>
      <c r="R102" s="329">
        <f t="shared" si="33"/>
        <v>3</v>
      </c>
      <c r="S102" s="343"/>
      <c r="T102" s="214"/>
      <c r="U102" s="214"/>
    </row>
    <row r="103" spans="2:20" ht="15.75">
      <c r="B103" s="323" t="s">
        <v>66</v>
      </c>
      <c r="C103" s="208" t="str">
        <f>IF(C90&gt;"",C90,"")</f>
        <v>Pertti Rissanen</v>
      </c>
      <c r="D103" s="208" t="str">
        <f>IF(C91&gt;"",C91,"")</f>
        <v>Asko  Rasinen </v>
      </c>
      <c r="E103" s="331"/>
      <c r="F103" s="331"/>
      <c r="G103" s="458">
        <v>11</v>
      </c>
      <c r="H103" s="459"/>
      <c r="I103" s="458">
        <v>9</v>
      </c>
      <c r="J103" s="459"/>
      <c r="K103" s="458">
        <v>3</v>
      </c>
      <c r="L103" s="459"/>
      <c r="M103" s="458"/>
      <c r="N103" s="460"/>
      <c r="O103" s="458"/>
      <c r="P103" s="459"/>
      <c r="Q103" s="363">
        <f t="shared" si="32"/>
        <v>3</v>
      </c>
      <c r="R103" s="329">
        <f t="shared" si="33"/>
        <v>0</v>
      </c>
      <c r="S103" s="343"/>
      <c r="T103" s="214"/>
    </row>
    <row r="104" spans="2:20" ht="16.5" thickBot="1">
      <c r="B104" s="336" t="s">
        <v>67</v>
      </c>
      <c r="C104" s="226" t="str">
        <f>IF(C88&gt;"",C88,"")</f>
        <v>Tapio Syrjänen</v>
      </c>
      <c r="D104" s="226" t="str">
        <f>IF(C89&gt;"",C89,"")</f>
        <v>Thomas Lundström</v>
      </c>
      <c r="E104" s="339"/>
      <c r="F104" s="340"/>
      <c r="G104" s="452">
        <v>-10</v>
      </c>
      <c r="H104" s="453"/>
      <c r="I104" s="452">
        <v>12</v>
      </c>
      <c r="J104" s="453"/>
      <c r="K104" s="452">
        <v>-10</v>
      </c>
      <c r="L104" s="453"/>
      <c r="M104" s="452">
        <v>-9</v>
      </c>
      <c r="N104" s="453"/>
      <c r="O104" s="452"/>
      <c r="P104" s="453"/>
      <c r="Q104" s="341">
        <f t="shared" si="32"/>
        <v>1</v>
      </c>
      <c r="R104" s="342">
        <f t="shared" si="33"/>
        <v>3</v>
      </c>
      <c r="S104" s="454"/>
      <c r="T104" s="455"/>
    </row>
    <row r="105" spans="2:35" ht="18" thickBot="1" thickTop="1">
      <c r="B105" s="346"/>
      <c r="C105" s="347"/>
      <c r="D105" s="347"/>
      <c r="E105" s="348"/>
      <c r="F105" s="349"/>
      <c r="G105" s="347"/>
      <c r="H105" s="347"/>
      <c r="I105" s="347"/>
      <c r="J105" s="347"/>
      <c r="K105" s="348"/>
      <c r="L105" s="348"/>
      <c r="M105" s="348"/>
      <c r="N105" s="348"/>
      <c r="O105" s="348"/>
      <c r="P105" s="348"/>
      <c r="Q105" s="350"/>
      <c r="R105" s="351"/>
      <c r="S105" s="352"/>
      <c r="T105" s="352"/>
      <c r="U105" s="353"/>
      <c r="V105" s="353"/>
      <c r="W105" s="354"/>
      <c r="Z105" s="355"/>
      <c r="AA105" s="356"/>
      <c r="AB105" s="355"/>
      <c r="AC105" s="356"/>
      <c r="AD105" s="355"/>
      <c r="AE105" s="356"/>
      <c r="AF105" s="355"/>
      <c r="AG105" s="356"/>
      <c r="AH105" s="355"/>
      <c r="AI105" s="356"/>
    </row>
    <row r="106" spans="2:20" ht="16.5" thickTop="1">
      <c r="B106" s="279"/>
      <c r="C106" s="410" t="str">
        <f>IF(Nimet!C71="","",Nimet!C1)</f>
        <v>PT 75 Kansalliset</v>
      </c>
      <c r="D106" s="410"/>
      <c r="E106" s="280"/>
      <c r="F106" s="280"/>
      <c r="G106" s="281"/>
      <c r="H106" s="280"/>
      <c r="I106" s="282"/>
      <c r="J106" s="283"/>
      <c r="K106" s="411" t="s">
        <v>241</v>
      </c>
      <c r="L106" s="411"/>
      <c r="M106" s="411"/>
      <c r="N106" s="412"/>
      <c r="O106" s="157"/>
      <c r="P106" s="158"/>
      <c r="Q106" s="410" t="s">
        <v>73</v>
      </c>
      <c r="R106" s="410"/>
      <c r="S106" s="410"/>
      <c r="T106" s="413"/>
    </row>
    <row r="107" spans="2:20" ht="16.5" thickBot="1">
      <c r="B107" s="284"/>
      <c r="C107" s="285"/>
      <c r="D107" s="163" t="s">
        <v>488</v>
      </c>
      <c r="E107" s="485"/>
      <c r="F107" s="486"/>
      <c r="G107" s="487"/>
      <c r="H107" s="416" t="s">
        <v>15</v>
      </c>
      <c r="I107" s="417"/>
      <c r="J107" s="417"/>
      <c r="K107" s="418" t="s">
        <v>209</v>
      </c>
      <c r="L107" s="418"/>
      <c r="M107" s="418"/>
      <c r="N107" s="419"/>
      <c r="O107" s="164" t="s">
        <v>16</v>
      </c>
      <c r="P107" s="165"/>
      <c r="Q107" s="420" t="s">
        <v>332</v>
      </c>
      <c r="R107" s="420"/>
      <c r="S107" s="420"/>
      <c r="T107" s="421"/>
    </row>
    <row r="108" spans="2:20" ht="16.5" thickTop="1">
      <c r="B108" s="287"/>
      <c r="C108" s="288" t="s">
        <v>157</v>
      </c>
      <c r="D108" s="289" t="s">
        <v>158</v>
      </c>
      <c r="E108" s="480" t="s">
        <v>78</v>
      </c>
      <c r="F108" s="481"/>
      <c r="G108" s="482" t="s">
        <v>19</v>
      </c>
      <c r="H108" s="481"/>
      <c r="I108" s="480" t="s">
        <v>20</v>
      </c>
      <c r="J108" s="481"/>
      <c r="K108" s="480" t="s">
        <v>14</v>
      </c>
      <c r="L108" s="481"/>
      <c r="M108" s="480" t="s">
        <v>159</v>
      </c>
      <c r="N108" s="481"/>
      <c r="O108" s="290" t="s">
        <v>165</v>
      </c>
      <c r="P108" s="291" t="s">
        <v>21</v>
      </c>
      <c r="Q108" s="483" t="s">
        <v>22</v>
      </c>
      <c r="R108" s="484"/>
      <c r="S108" s="478" t="s">
        <v>610</v>
      </c>
      <c r="T108" s="479"/>
    </row>
    <row r="109" spans="1:20" ht="15.75">
      <c r="A109" s="252">
        <v>35</v>
      </c>
      <c r="B109" s="173" t="s">
        <v>78</v>
      </c>
      <c r="C109" s="174" t="str">
        <f>IF(A109="","",INDEX(Nimet!$B$6:$B$230,A109))</f>
        <v>Terho Pitkänen</v>
      </c>
      <c r="D109" s="174" t="str">
        <f>IF(A109="","",INDEX(Nimet!$C$6:$C$230,A109))</f>
        <v>Wega</v>
      </c>
      <c r="E109" s="292"/>
      <c r="F109" s="358"/>
      <c r="G109" s="177">
        <f>Q125</f>
        <v>3</v>
      </c>
      <c r="H109" s="178">
        <f>R125</f>
        <v>2</v>
      </c>
      <c r="I109" s="177">
        <f>Q121</f>
        <v>3</v>
      </c>
      <c r="J109" s="178">
        <f>R121</f>
        <v>1</v>
      </c>
      <c r="K109" s="177">
        <f>Q119</f>
        <v>3</v>
      </c>
      <c r="L109" s="178">
        <f>R119</f>
        <v>0</v>
      </c>
      <c r="M109" s="177">
        <f>Q116</f>
        <v>3</v>
      </c>
      <c r="N109" s="178">
        <f>R116</f>
        <v>0</v>
      </c>
      <c r="O109" s="179">
        <f>IF(SUM(E109:N109)=0,"",COUNTIF(F109:F113,3))</f>
        <v>4</v>
      </c>
      <c r="P109" s="180">
        <f>IF(SUM(E109:N109)=0,"",COUNTIF(E109:E113,3))</f>
        <v>0</v>
      </c>
      <c r="Q109" s="298">
        <f>IF(SUM(E109:N109)=0,"",SUM(F109:F113))</f>
        <v>12</v>
      </c>
      <c r="R109" s="299">
        <f>IF(SUM(E109:N109)=0,"",SUM(E109:E113))</f>
        <v>3</v>
      </c>
      <c r="S109" s="432">
        <v>1</v>
      </c>
      <c r="T109" s="433"/>
    </row>
    <row r="110" spans="1:20" ht="15.75">
      <c r="A110" s="252">
        <v>5</v>
      </c>
      <c r="B110" s="185" t="s">
        <v>19</v>
      </c>
      <c r="C110" s="174" t="str">
        <f>IF(A110="","",INDEX(Nimet!$B$6:$B$230,A110))</f>
        <v>Janne  Jokinen</v>
      </c>
      <c r="D110" s="174" t="str">
        <f>IF(A110="","",INDEX(Nimet!$C$6:$C$230,A110))</f>
        <v>PT 75</v>
      </c>
      <c r="E110" s="186">
        <f>R125</f>
        <v>2</v>
      </c>
      <c r="F110" s="187">
        <f>Q125</f>
        <v>3</v>
      </c>
      <c r="G110" s="302"/>
      <c r="H110" s="303"/>
      <c r="I110" s="177">
        <f>Q123</f>
        <v>3</v>
      </c>
      <c r="J110" s="178">
        <f>R123</f>
        <v>0</v>
      </c>
      <c r="K110" s="177">
        <f>Q117</f>
        <v>3</v>
      </c>
      <c r="L110" s="178">
        <f>R117</f>
        <v>0</v>
      </c>
      <c r="M110" s="177">
        <f>Q120</f>
        <v>3</v>
      </c>
      <c r="N110" s="178">
        <f>R120</f>
        <v>0</v>
      </c>
      <c r="O110" s="179">
        <f>IF(SUM(E110:N110)=0,"",COUNTIF(H109:H113,3))</f>
        <v>3</v>
      </c>
      <c r="P110" s="180">
        <f>IF(SUM(E110:N110)=0,"",COUNTIF(G109:G113,3))</f>
        <v>1</v>
      </c>
      <c r="Q110" s="298">
        <f>IF(SUM(E110:N110)=0,"",SUM(H109:H113))</f>
        <v>11</v>
      </c>
      <c r="R110" s="299">
        <f>IF(SUM(E110:N110)=0,"",SUM(G109:G113))</f>
        <v>3</v>
      </c>
      <c r="S110" s="432">
        <v>2</v>
      </c>
      <c r="T110" s="433"/>
    </row>
    <row r="111" spans="1:20" ht="15.75">
      <c r="A111" s="252">
        <v>49</v>
      </c>
      <c r="B111" s="185" t="s">
        <v>20</v>
      </c>
      <c r="C111" s="174" t="str">
        <f>IF(A111="","",INDEX(Nimet!$B$6:$B$230,A111))</f>
        <v>Ossi Hella</v>
      </c>
      <c r="D111" s="174" t="str">
        <f>IF(A111="","",INDEX(Nimet!$C$6:$C$230,A111))</f>
        <v>KuPTS</v>
      </c>
      <c r="E111" s="186">
        <f>R121</f>
        <v>1</v>
      </c>
      <c r="F111" s="187">
        <f>Q121</f>
        <v>3</v>
      </c>
      <c r="G111" s="177">
        <f>R123</f>
        <v>0</v>
      </c>
      <c r="H111" s="357">
        <f>Q123</f>
        <v>3</v>
      </c>
      <c r="I111" s="302"/>
      <c r="J111" s="303"/>
      <c r="K111" s="177">
        <f>Q124</f>
        <v>3</v>
      </c>
      <c r="L111" s="178">
        <f>R124</f>
        <v>1</v>
      </c>
      <c r="M111" s="177">
        <f>Q118</f>
        <v>2</v>
      </c>
      <c r="N111" s="178">
        <f>R118</f>
        <v>3</v>
      </c>
      <c r="O111" s="179">
        <f>IF(SUM(E111:N111)=0,"",COUNTIF(J109:J113,3))</f>
        <v>1</v>
      </c>
      <c r="P111" s="180">
        <f>IF(SUM(E111:N111)=0,"",COUNTIF(I109:I113,3))</f>
        <v>3</v>
      </c>
      <c r="Q111" s="298">
        <f>IF(SUM(E111:N111)=0,"",SUM(J109:J113))</f>
        <v>6</v>
      </c>
      <c r="R111" s="299">
        <f>IF(SUM(E111:N111)=0,"",SUM(I109:I113))</f>
        <v>10</v>
      </c>
      <c r="S111" s="432">
        <v>3</v>
      </c>
      <c r="T111" s="433"/>
    </row>
    <row r="112" spans="1:20" ht="15.75">
      <c r="A112" s="252">
        <v>59</v>
      </c>
      <c r="B112" s="185" t="s">
        <v>14</v>
      </c>
      <c r="C112" s="174" t="str">
        <f>IF(A112="","",INDEX(Nimet!$B$6:$B$230,A112))</f>
        <v>Emil Rantatulkkila</v>
      </c>
      <c r="D112" s="174" t="str">
        <f>IF(A112="","",INDEX(Nimet!$C$6:$C$230,A112))</f>
        <v>MBF</v>
      </c>
      <c r="E112" s="186">
        <f>R119</f>
        <v>0</v>
      </c>
      <c r="F112" s="187">
        <f>Q119</f>
        <v>3</v>
      </c>
      <c r="G112" s="177">
        <f>R117</f>
        <v>0</v>
      </c>
      <c r="H112" s="357">
        <f>Q117</f>
        <v>3</v>
      </c>
      <c r="I112" s="177">
        <f>R124</f>
        <v>1</v>
      </c>
      <c r="J112" s="178">
        <f>Q124</f>
        <v>3</v>
      </c>
      <c r="K112" s="302"/>
      <c r="L112" s="303"/>
      <c r="M112" s="177">
        <f>Q122</f>
        <v>3</v>
      </c>
      <c r="N112" s="178">
        <f>R122</f>
        <v>0</v>
      </c>
      <c r="O112" s="179">
        <f>IF(SUM(E112:N112)=0,"",COUNTIF(L109:L113,3))</f>
        <v>1</v>
      </c>
      <c r="P112" s="180">
        <f>IF(SUM(E112:N112)=0,"",COUNTIF(K109:K113,3))</f>
        <v>3</v>
      </c>
      <c r="Q112" s="298">
        <f>IF(SUM(E112:N112)=0,"",SUM(L109:L113))</f>
        <v>4</v>
      </c>
      <c r="R112" s="299">
        <f>IF(SUM(E112:N112)=0,"",SUM(K109:K113))</f>
        <v>9</v>
      </c>
      <c r="S112" s="432">
        <v>4</v>
      </c>
      <c r="T112" s="433"/>
    </row>
    <row r="113" spans="1:20" ht="16.5" thickBot="1">
      <c r="A113" s="252">
        <v>84</v>
      </c>
      <c r="B113" s="185">
        <v>5</v>
      </c>
      <c r="C113" s="174" t="str">
        <f>IF(A113="","",INDEX(Nimet!$B$6:$B$230,A113))</f>
        <v>Janne Röpelinen</v>
      </c>
      <c r="D113" s="174" t="str">
        <f>IF(A113="","",INDEX(Nimet!$C$6:$C$230,A113))</f>
        <v>OPT-86</v>
      </c>
      <c r="E113" s="186">
        <f>R116</f>
        <v>0</v>
      </c>
      <c r="F113" s="187">
        <f>Q116</f>
        <v>3</v>
      </c>
      <c r="G113" s="186">
        <f>R120</f>
        <v>0</v>
      </c>
      <c r="H113" s="357">
        <f>Q120</f>
        <v>3</v>
      </c>
      <c r="I113" s="177">
        <f>R118</f>
        <v>3</v>
      </c>
      <c r="J113" s="178">
        <f>Q118</f>
        <v>2</v>
      </c>
      <c r="K113" s="177">
        <f>R122</f>
        <v>0</v>
      </c>
      <c r="L113" s="178">
        <f>Q122</f>
        <v>3</v>
      </c>
      <c r="M113" s="309"/>
      <c r="N113" s="310"/>
      <c r="O113" s="179">
        <f>IF(SUM(E113:N113)=0,"",COUNTIF(N109:N113,3))</f>
        <v>1</v>
      </c>
      <c r="P113" s="180">
        <f>IF(SUM(E113:N113)=0,"",COUNTIF(M109:M113,3))</f>
        <v>3</v>
      </c>
      <c r="Q113" s="312">
        <f>IF(SUM(E113:N113)=0,"",SUM(N109:N113))</f>
        <v>3</v>
      </c>
      <c r="R113" s="313">
        <f>IF(SUM(E113:N113)=0,"",SUM(M109:M113))</f>
        <v>11</v>
      </c>
      <c r="S113" s="432">
        <v>5</v>
      </c>
      <c r="T113" s="433"/>
    </row>
    <row r="114" spans="2:21" ht="16.5" thickTop="1">
      <c r="B114" s="314"/>
      <c r="C114" s="315" t="s">
        <v>51</v>
      </c>
      <c r="D114"/>
      <c r="E114" s="316"/>
      <c r="F114" s="316"/>
      <c r="G114" s="317"/>
      <c r="H114" s="316"/>
      <c r="I114" s="316"/>
      <c r="J114" s="316"/>
      <c r="K114" s="316"/>
      <c r="L114" s="316"/>
      <c r="M114" s="316"/>
      <c r="N114" s="316"/>
      <c r="O114" s="316"/>
      <c r="P114" s="316"/>
      <c r="Q114" s="316"/>
      <c r="R114" s="316"/>
      <c r="S114" s="318"/>
      <c r="T114" s="214"/>
      <c r="U114" s="214"/>
    </row>
    <row r="115" spans="2:21" ht="16.5" thickBot="1">
      <c r="B115" s="319"/>
      <c r="C115" s="201" t="s">
        <v>52</v>
      </c>
      <c r="D115" s="201"/>
      <c r="E115" s="321"/>
      <c r="F115" s="322"/>
      <c r="G115" s="474" t="s">
        <v>53</v>
      </c>
      <c r="H115" s="475"/>
      <c r="I115" s="476" t="s">
        <v>54</v>
      </c>
      <c r="J115" s="475"/>
      <c r="K115" s="476" t="s">
        <v>55</v>
      </c>
      <c r="L115" s="475"/>
      <c r="M115" s="476" t="s">
        <v>56</v>
      </c>
      <c r="N115" s="475"/>
      <c r="O115" s="476" t="s">
        <v>57</v>
      </c>
      <c r="P115" s="475"/>
      <c r="Q115" s="474" t="s">
        <v>380</v>
      </c>
      <c r="R115" s="477"/>
      <c r="T115" s="214"/>
      <c r="U115" s="214"/>
    </row>
    <row r="116" spans="2:21" ht="15.75">
      <c r="B116" s="323" t="s">
        <v>58</v>
      </c>
      <c r="C116" s="359" t="str">
        <f>IF(C109&gt;"",C109,"")</f>
        <v>Terho Pitkänen</v>
      </c>
      <c r="D116" s="359" t="str">
        <f>IF(C113&gt;"",C113,"")</f>
        <v>Janne Röpelinen</v>
      </c>
      <c r="E116" s="326"/>
      <c r="F116" s="327"/>
      <c r="G116" s="470">
        <v>8</v>
      </c>
      <c r="H116" s="471"/>
      <c r="I116" s="470">
        <v>5</v>
      </c>
      <c r="J116" s="471"/>
      <c r="K116" s="470">
        <v>4</v>
      </c>
      <c r="L116" s="471"/>
      <c r="M116" s="470"/>
      <c r="N116" s="471"/>
      <c r="O116" s="470"/>
      <c r="P116" s="471"/>
      <c r="Q116" s="328">
        <f>IF(COUNTA(G116:O116)=0,"",COUNTIF(G116:O116,"&gt;=0"))</f>
        <v>3</v>
      </c>
      <c r="R116" s="329">
        <f>IF(COUNTA(G116:O116)=0,"",(IF(LEFT(G116,1)="-",1,0)+IF(LEFT(I116,1)="-",1,0)+IF(LEFT(K116,1)="-",1,0)+IF(LEFT(M116,1)="-",1,0)+IF(LEFT(O116,1)="-",1,0)))</f>
        <v>0</v>
      </c>
      <c r="S116" s="343"/>
      <c r="T116" s="214"/>
      <c r="U116" s="214"/>
    </row>
    <row r="117" spans="2:21" ht="15.75">
      <c r="B117" s="323" t="s">
        <v>59</v>
      </c>
      <c r="C117" s="364" t="str">
        <f>IF(C110&gt;"",C110,"")</f>
        <v>Janne  Jokinen</v>
      </c>
      <c r="D117" s="365" t="str">
        <f>IF(C112&gt;"",C112,"")</f>
        <v>Emil Rantatulkkila</v>
      </c>
      <c r="E117" s="331"/>
      <c r="F117" s="327"/>
      <c r="G117" s="472">
        <v>4</v>
      </c>
      <c r="H117" s="473"/>
      <c r="I117" s="472">
        <v>8</v>
      </c>
      <c r="J117" s="473"/>
      <c r="K117" s="472">
        <v>6</v>
      </c>
      <c r="L117" s="473"/>
      <c r="M117" s="472"/>
      <c r="N117" s="473"/>
      <c r="O117" s="472"/>
      <c r="P117" s="473"/>
      <c r="Q117" s="328">
        <f aca="true" t="shared" si="34" ref="Q117:Q125">IF(COUNTA(G117:O117)=0,"",COUNTIF(G117:O117,"&gt;=0"))</f>
        <v>3</v>
      </c>
      <c r="R117" s="329">
        <f aca="true" t="shared" si="35" ref="R117:R125">IF(COUNTA(G117:O117)=0,"",(IF(LEFT(G117,1)="-",1,0)+IF(LEFT(I117,1)="-",1,0)+IF(LEFT(K117,1)="-",1,0)+IF(LEFT(M117,1)="-",1,0)+IF(LEFT(O117,1)="-",1,0)))</f>
        <v>0</v>
      </c>
      <c r="S117" s="343"/>
      <c r="T117" s="214"/>
      <c r="U117" s="214"/>
    </row>
    <row r="118" spans="2:21" ht="16.5" thickBot="1">
      <c r="B118" s="323" t="s">
        <v>60</v>
      </c>
      <c r="C118" s="360" t="str">
        <f>IF(C111&gt;"",C111,"")</f>
        <v>Ossi Hella</v>
      </c>
      <c r="D118" s="366" t="str">
        <f>IF(C113&gt;"",C113,"")</f>
        <v>Janne Röpelinen</v>
      </c>
      <c r="E118" s="334"/>
      <c r="F118" s="335"/>
      <c r="G118" s="466">
        <v>-4</v>
      </c>
      <c r="H118" s="467"/>
      <c r="I118" s="466">
        <v>8</v>
      </c>
      <c r="J118" s="467"/>
      <c r="K118" s="466">
        <v>6</v>
      </c>
      <c r="L118" s="467"/>
      <c r="M118" s="466">
        <v>-6</v>
      </c>
      <c r="N118" s="467"/>
      <c r="O118" s="466">
        <v>-11</v>
      </c>
      <c r="P118" s="467"/>
      <c r="Q118" s="328">
        <f t="shared" si="34"/>
        <v>2</v>
      </c>
      <c r="R118" s="329">
        <f t="shared" si="35"/>
        <v>3</v>
      </c>
      <c r="S118" s="343"/>
      <c r="T118" s="214"/>
      <c r="U118" s="214"/>
    </row>
    <row r="119" spans="2:21" ht="15.75">
      <c r="B119" s="323" t="s">
        <v>61</v>
      </c>
      <c r="C119" s="208" t="str">
        <f>IF(C109&gt;"",C109,"")</f>
        <v>Terho Pitkänen</v>
      </c>
      <c r="D119" s="208" t="str">
        <f>IF(C112&gt;"",C112,"")</f>
        <v>Emil Rantatulkkila</v>
      </c>
      <c r="E119" s="326"/>
      <c r="F119" s="327"/>
      <c r="G119" s="442">
        <v>8</v>
      </c>
      <c r="H119" s="443"/>
      <c r="I119" s="442">
        <v>7</v>
      </c>
      <c r="J119" s="443"/>
      <c r="K119" s="442">
        <v>6</v>
      </c>
      <c r="L119" s="443"/>
      <c r="M119" s="442"/>
      <c r="N119" s="443"/>
      <c r="O119" s="442"/>
      <c r="P119" s="443"/>
      <c r="Q119" s="328">
        <f t="shared" si="34"/>
        <v>3</v>
      </c>
      <c r="R119" s="329">
        <f t="shared" si="35"/>
        <v>0</v>
      </c>
      <c r="S119" s="343"/>
      <c r="T119" s="214"/>
      <c r="U119" s="214"/>
    </row>
    <row r="120" spans="2:21" ht="15.75">
      <c r="B120" s="323" t="s">
        <v>62</v>
      </c>
      <c r="C120" s="208" t="str">
        <f>IF(C110&gt;"",C110,"")</f>
        <v>Janne  Jokinen</v>
      </c>
      <c r="D120" s="208" t="str">
        <f>IF(C113&gt;"",C113,"")</f>
        <v>Janne Röpelinen</v>
      </c>
      <c r="E120" s="331"/>
      <c r="F120" s="327"/>
      <c r="G120" s="464">
        <v>5</v>
      </c>
      <c r="H120" s="465"/>
      <c r="I120" s="464">
        <v>5</v>
      </c>
      <c r="J120" s="465"/>
      <c r="K120" s="464">
        <v>1</v>
      </c>
      <c r="L120" s="465"/>
      <c r="M120" s="464"/>
      <c r="N120" s="465"/>
      <c r="O120" s="464"/>
      <c r="P120" s="465"/>
      <c r="Q120" s="328">
        <f t="shared" si="34"/>
        <v>3</v>
      </c>
      <c r="R120" s="329">
        <f t="shared" si="35"/>
        <v>0</v>
      </c>
      <c r="S120" s="343"/>
      <c r="T120" s="214"/>
      <c r="U120" s="214"/>
    </row>
    <row r="121" spans="2:21" ht="16.5" thickBot="1">
      <c r="B121" s="323" t="s">
        <v>63</v>
      </c>
      <c r="C121" s="361" t="str">
        <f>IF(C109&gt;"",C109,"")</f>
        <v>Terho Pitkänen</v>
      </c>
      <c r="D121" s="367" t="str">
        <f>IF(C111&gt;"",C111,"")</f>
        <v>Ossi Hella</v>
      </c>
      <c r="E121" s="334"/>
      <c r="F121" s="335"/>
      <c r="G121" s="466">
        <v>5</v>
      </c>
      <c r="H121" s="467"/>
      <c r="I121" s="466">
        <v>-9</v>
      </c>
      <c r="J121" s="467"/>
      <c r="K121" s="466">
        <v>5</v>
      </c>
      <c r="L121" s="467"/>
      <c r="M121" s="466">
        <v>4</v>
      </c>
      <c r="N121" s="467"/>
      <c r="O121" s="468"/>
      <c r="P121" s="469"/>
      <c r="Q121" s="328">
        <f t="shared" si="34"/>
        <v>3</v>
      </c>
      <c r="R121" s="329">
        <f t="shared" si="35"/>
        <v>1</v>
      </c>
      <c r="S121" s="343"/>
      <c r="T121" s="214"/>
      <c r="U121" s="214"/>
    </row>
    <row r="122" spans="2:21" ht="15.75">
      <c r="B122" s="323" t="s">
        <v>64</v>
      </c>
      <c r="C122" s="208" t="str">
        <f>IF(C112&gt;"",C112,"")</f>
        <v>Emil Rantatulkkila</v>
      </c>
      <c r="D122" s="208" t="str">
        <f>IF(C113&gt;"",C113,"")</f>
        <v>Janne Röpelinen</v>
      </c>
      <c r="E122" s="326"/>
      <c r="F122" s="327"/>
      <c r="G122" s="442">
        <v>4</v>
      </c>
      <c r="H122" s="443"/>
      <c r="I122" s="442">
        <v>7</v>
      </c>
      <c r="J122" s="443"/>
      <c r="K122" s="442">
        <v>0</v>
      </c>
      <c r="L122" s="443"/>
      <c r="M122" s="442"/>
      <c r="N122" s="461"/>
      <c r="O122" s="462"/>
      <c r="P122" s="463"/>
      <c r="Q122" s="363">
        <f t="shared" si="34"/>
        <v>3</v>
      </c>
      <c r="R122" s="329">
        <f t="shared" si="35"/>
        <v>0</v>
      </c>
      <c r="S122" s="343"/>
      <c r="T122" s="214"/>
      <c r="U122" s="214"/>
    </row>
    <row r="123" spans="2:21" ht="15.75">
      <c r="B123" s="323" t="s">
        <v>65</v>
      </c>
      <c r="C123" s="208" t="str">
        <f>IF(C110&gt;"",C110,"")</f>
        <v>Janne  Jokinen</v>
      </c>
      <c r="D123" s="208" t="str">
        <f>IF(C111&gt;"",C111,"")</f>
        <v>Ossi Hella</v>
      </c>
      <c r="E123" s="331"/>
      <c r="F123" s="327"/>
      <c r="G123" s="456">
        <v>2</v>
      </c>
      <c r="H123" s="457"/>
      <c r="I123" s="456">
        <v>3</v>
      </c>
      <c r="J123" s="457"/>
      <c r="K123" s="458">
        <v>5</v>
      </c>
      <c r="L123" s="459"/>
      <c r="M123" s="458"/>
      <c r="N123" s="459"/>
      <c r="O123" s="456"/>
      <c r="P123" s="457"/>
      <c r="Q123" s="363">
        <f t="shared" si="34"/>
        <v>3</v>
      </c>
      <c r="R123" s="329">
        <f t="shared" si="35"/>
        <v>0</v>
      </c>
      <c r="S123" s="343"/>
      <c r="T123" s="214"/>
      <c r="U123" s="214"/>
    </row>
    <row r="124" spans="2:20" ht="15.75">
      <c r="B124" s="323" t="s">
        <v>66</v>
      </c>
      <c r="C124" s="208" t="str">
        <f>IF(C111&gt;"",C111,"")</f>
        <v>Ossi Hella</v>
      </c>
      <c r="D124" s="208" t="str">
        <f>IF(C112&gt;"",C112,"")</f>
        <v>Emil Rantatulkkila</v>
      </c>
      <c r="E124" s="331"/>
      <c r="F124" s="331"/>
      <c r="G124" s="458">
        <v>-8</v>
      </c>
      <c r="H124" s="459"/>
      <c r="I124" s="458">
        <v>7</v>
      </c>
      <c r="J124" s="459"/>
      <c r="K124" s="458">
        <v>5</v>
      </c>
      <c r="L124" s="459"/>
      <c r="M124" s="458">
        <v>9</v>
      </c>
      <c r="N124" s="460"/>
      <c r="O124" s="458"/>
      <c r="P124" s="459"/>
      <c r="Q124" s="363">
        <f t="shared" si="34"/>
        <v>3</v>
      </c>
      <c r="R124" s="329">
        <f t="shared" si="35"/>
        <v>1</v>
      </c>
      <c r="S124" s="343"/>
      <c r="T124" s="214"/>
    </row>
    <row r="125" spans="2:20" ht="16.5" thickBot="1">
      <c r="B125" s="336" t="s">
        <v>67</v>
      </c>
      <c r="C125" s="226" t="str">
        <f>IF(C109&gt;"",C109,"")</f>
        <v>Terho Pitkänen</v>
      </c>
      <c r="D125" s="226" t="str">
        <f>IF(C110&gt;"",C110,"")</f>
        <v>Janne  Jokinen</v>
      </c>
      <c r="E125" s="339"/>
      <c r="F125" s="340"/>
      <c r="G125" s="452">
        <v>-9</v>
      </c>
      <c r="H125" s="453"/>
      <c r="I125" s="452">
        <v>-9</v>
      </c>
      <c r="J125" s="453"/>
      <c r="K125" s="452">
        <v>8</v>
      </c>
      <c r="L125" s="453"/>
      <c r="M125" s="452">
        <v>10</v>
      </c>
      <c r="N125" s="453"/>
      <c r="O125" s="452">
        <v>7</v>
      </c>
      <c r="P125" s="453"/>
      <c r="Q125" s="341">
        <f t="shared" si="34"/>
        <v>3</v>
      </c>
      <c r="R125" s="342">
        <f t="shared" si="35"/>
        <v>2</v>
      </c>
      <c r="S125" s="454"/>
      <c r="T125" s="455"/>
    </row>
    <row r="126" spans="2:35" ht="16.5" thickTop="1">
      <c r="B126" s="346"/>
      <c r="C126" s="347"/>
      <c r="D126" s="347"/>
      <c r="E126" s="348"/>
      <c r="F126" s="349"/>
      <c r="G126" s="347"/>
      <c r="H126" s="347"/>
      <c r="I126" s="347"/>
      <c r="J126" s="347"/>
      <c r="K126" s="348"/>
      <c r="L126" s="348"/>
      <c r="M126" s="348"/>
      <c r="N126" s="348"/>
      <c r="O126" s="348"/>
      <c r="P126" s="348"/>
      <c r="Q126" s="350"/>
      <c r="R126" s="351"/>
      <c r="S126" s="352"/>
      <c r="T126" s="352"/>
      <c r="U126" s="353"/>
      <c r="V126" s="353"/>
      <c r="W126" s="354"/>
      <c r="Z126" s="355"/>
      <c r="AA126" s="356"/>
      <c r="AB126" s="355"/>
      <c r="AC126" s="356"/>
      <c r="AD126" s="355"/>
      <c r="AE126" s="356"/>
      <c r="AF126" s="355"/>
      <c r="AG126" s="356"/>
      <c r="AH126" s="355"/>
      <c r="AI126" s="356"/>
    </row>
  </sheetData>
  <mergeCells count="412">
    <mergeCell ref="C18:D18"/>
    <mergeCell ref="K18:N18"/>
    <mergeCell ref="E19:G19"/>
    <mergeCell ref="H19:J19"/>
    <mergeCell ref="K19:N19"/>
    <mergeCell ref="Q18:T18"/>
    <mergeCell ref="Q19:T19"/>
    <mergeCell ref="E20:F20"/>
    <mergeCell ref="G20:H20"/>
    <mergeCell ref="I20:J20"/>
    <mergeCell ref="K20:L20"/>
    <mergeCell ref="M20:N20"/>
    <mergeCell ref="Q20:R20"/>
    <mergeCell ref="S20:T20"/>
    <mergeCell ref="S21:T21"/>
    <mergeCell ref="S22:T22"/>
    <mergeCell ref="S23:T23"/>
    <mergeCell ref="S24:T24"/>
    <mergeCell ref="S25:T25"/>
    <mergeCell ref="G27:H27"/>
    <mergeCell ref="I27:J27"/>
    <mergeCell ref="K27:L27"/>
    <mergeCell ref="M27:N27"/>
    <mergeCell ref="O27:P27"/>
    <mergeCell ref="Q27:R27"/>
    <mergeCell ref="G28:H28"/>
    <mergeCell ref="I28:J28"/>
    <mergeCell ref="K28:L28"/>
    <mergeCell ref="M28:N28"/>
    <mergeCell ref="O28:P28"/>
    <mergeCell ref="G29:H29"/>
    <mergeCell ref="I29:J29"/>
    <mergeCell ref="K29:L29"/>
    <mergeCell ref="M29:N29"/>
    <mergeCell ref="O29:P29"/>
    <mergeCell ref="G30:H30"/>
    <mergeCell ref="I30:J30"/>
    <mergeCell ref="K30:L30"/>
    <mergeCell ref="M30:N30"/>
    <mergeCell ref="O30:P30"/>
    <mergeCell ref="G31:H31"/>
    <mergeCell ref="I31:J31"/>
    <mergeCell ref="K31:L31"/>
    <mergeCell ref="M31:N31"/>
    <mergeCell ref="O31:P31"/>
    <mergeCell ref="G32:H32"/>
    <mergeCell ref="I32:J32"/>
    <mergeCell ref="K32:L32"/>
    <mergeCell ref="M32:N32"/>
    <mergeCell ref="O32:P32"/>
    <mergeCell ref="G33:H33"/>
    <mergeCell ref="I33:J33"/>
    <mergeCell ref="K33:L33"/>
    <mergeCell ref="M33:N33"/>
    <mergeCell ref="O33:P33"/>
    <mergeCell ref="G34:H34"/>
    <mergeCell ref="I34:J34"/>
    <mergeCell ref="K34:L34"/>
    <mergeCell ref="M34:N34"/>
    <mergeCell ref="O34:P34"/>
    <mergeCell ref="G35:H35"/>
    <mergeCell ref="I35:J35"/>
    <mergeCell ref="K35:L35"/>
    <mergeCell ref="M35:N35"/>
    <mergeCell ref="O35:P35"/>
    <mergeCell ref="G36:H36"/>
    <mergeCell ref="I36:J36"/>
    <mergeCell ref="K36:L36"/>
    <mergeCell ref="M36:N36"/>
    <mergeCell ref="O36:P36"/>
    <mergeCell ref="G37:H37"/>
    <mergeCell ref="I37:J37"/>
    <mergeCell ref="K37:L37"/>
    <mergeCell ref="M37:N37"/>
    <mergeCell ref="O37:P37"/>
    <mergeCell ref="S37:T37"/>
    <mergeCell ref="K85:N85"/>
    <mergeCell ref="Q85:T85"/>
    <mergeCell ref="E86:G86"/>
    <mergeCell ref="H86:J86"/>
    <mergeCell ref="C64:D64"/>
    <mergeCell ref="K64:N64"/>
    <mergeCell ref="Q64:T64"/>
    <mergeCell ref="E65:G65"/>
    <mergeCell ref="H65:J65"/>
    <mergeCell ref="K65:N65"/>
    <mergeCell ref="Q65:T65"/>
    <mergeCell ref="E66:F66"/>
    <mergeCell ref="G66:H66"/>
    <mergeCell ref="I66:J66"/>
    <mergeCell ref="K66:L66"/>
    <mergeCell ref="M66:N66"/>
    <mergeCell ref="Q66:R66"/>
    <mergeCell ref="S66:T66"/>
    <mergeCell ref="S67:T67"/>
    <mergeCell ref="S68:T68"/>
    <mergeCell ref="S69:T69"/>
    <mergeCell ref="S70:T70"/>
    <mergeCell ref="S71:T71"/>
    <mergeCell ref="G73:H73"/>
    <mergeCell ref="I73:J73"/>
    <mergeCell ref="K73:L73"/>
    <mergeCell ref="M73:N73"/>
    <mergeCell ref="O73:P73"/>
    <mergeCell ref="Q73:R73"/>
    <mergeCell ref="G74:H74"/>
    <mergeCell ref="I74:J74"/>
    <mergeCell ref="K74:L74"/>
    <mergeCell ref="M74:N74"/>
    <mergeCell ref="O74:P74"/>
    <mergeCell ref="G75:H75"/>
    <mergeCell ref="I75:J75"/>
    <mergeCell ref="K75:L75"/>
    <mergeCell ref="M75:N75"/>
    <mergeCell ref="O75:P75"/>
    <mergeCell ref="G76:H76"/>
    <mergeCell ref="I76:J76"/>
    <mergeCell ref="K76:L76"/>
    <mergeCell ref="M76:N76"/>
    <mergeCell ref="O76:P76"/>
    <mergeCell ref="G77:H77"/>
    <mergeCell ref="I77:J77"/>
    <mergeCell ref="K77:L77"/>
    <mergeCell ref="M77:N77"/>
    <mergeCell ref="O77:P77"/>
    <mergeCell ref="G78:H78"/>
    <mergeCell ref="I78:J78"/>
    <mergeCell ref="K78:L78"/>
    <mergeCell ref="M78:N78"/>
    <mergeCell ref="O78:P78"/>
    <mergeCell ref="G79:H79"/>
    <mergeCell ref="I79:J79"/>
    <mergeCell ref="K79:L79"/>
    <mergeCell ref="M79:N79"/>
    <mergeCell ref="O79:P79"/>
    <mergeCell ref="G80:H80"/>
    <mergeCell ref="I80:J80"/>
    <mergeCell ref="K80:L80"/>
    <mergeCell ref="M80:N80"/>
    <mergeCell ref="O80:P80"/>
    <mergeCell ref="G81:H81"/>
    <mergeCell ref="I81:J81"/>
    <mergeCell ref="K81:L81"/>
    <mergeCell ref="M81:N81"/>
    <mergeCell ref="O81:P81"/>
    <mergeCell ref="G82:H82"/>
    <mergeCell ref="I82:J82"/>
    <mergeCell ref="K82:L82"/>
    <mergeCell ref="M82:N82"/>
    <mergeCell ref="O82:P82"/>
    <mergeCell ref="G83:H83"/>
    <mergeCell ref="I83:J83"/>
    <mergeCell ref="K83:L83"/>
    <mergeCell ref="M83:N83"/>
    <mergeCell ref="O83:P83"/>
    <mergeCell ref="S83:T83"/>
    <mergeCell ref="C85:D85"/>
    <mergeCell ref="K86:N86"/>
    <mergeCell ref="Q86:T86"/>
    <mergeCell ref="E87:F87"/>
    <mergeCell ref="G87:H87"/>
    <mergeCell ref="I87:J87"/>
    <mergeCell ref="K87:L87"/>
    <mergeCell ref="M87:N87"/>
    <mergeCell ref="Q87:R87"/>
    <mergeCell ref="S87:T87"/>
    <mergeCell ref="S88:T88"/>
    <mergeCell ref="S89:T89"/>
    <mergeCell ref="S90:T90"/>
    <mergeCell ref="S91:T91"/>
    <mergeCell ref="S92:T92"/>
    <mergeCell ref="G94:H94"/>
    <mergeCell ref="I94:J94"/>
    <mergeCell ref="K94:L94"/>
    <mergeCell ref="M94:N94"/>
    <mergeCell ref="O94:P94"/>
    <mergeCell ref="Q94:R94"/>
    <mergeCell ref="G95:H95"/>
    <mergeCell ref="I95:J95"/>
    <mergeCell ref="K95:L95"/>
    <mergeCell ref="M95:N95"/>
    <mergeCell ref="O95:P95"/>
    <mergeCell ref="G96:H96"/>
    <mergeCell ref="I96:J96"/>
    <mergeCell ref="K96:L96"/>
    <mergeCell ref="M96:N96"/>
    <mergeCell ref="O96:P96"/>
    <mergeCell ref="G97:H97"/>
    <mergeCell ref="I97:J97"/>
    <mergeCell ref="K97:L97"/>
    <mergeCell ref="M97:N97"/>
    <mergeCell ref="O97:P97"/>
    <mergeCell ref="G98:H98"/>
    <mergeCell ref="I98:J98"/>
    <mergeCell ref="K98:L98"/>
    <mergeCell ref="M98:N98"/>
    <mergeCell ref="O98:P98"/>
    <mergeCell ref="G99:H99"/>
    <mergeCell ref="I99:J99"/>
    <mergeCell ref="K99:L99"/>
    <mergeCell ref="M99:N99"/>
    <mergeCell ref="O99:P99"/>
    <mergeCell ref="G100:H100"/>
    <mergeCell ref="I100:J100"/>
    <mergeCell ref="K100:L100"/>
    <mergeCell ref="M100:N100"/>
    <mergeCell ref="O100:P100"/>
    <mergeCell ref="G101:H101"/>
    <mergeCell ref="I101:J101"/>
    <mergeCell ref="K101:L101"/>
    <mergeCell ref="M101:N101"/>
    <mergeCell ref="O101:P101"/>
    <mergeCell ref="C106:D106"/>
    <mergeCell ref="K106:N106"/>
    <mergeCell ref="Q106:T106"/>
    <mergeCell ref="E107:G107"/>
    <mergeCell ref="H107:J107"/>
    <mergeCell ref="K107:N107"/>
    <mergeCell ref="Q107:T107"/>
    <mergeCell ref="E108:F108"/>
    <mergeCell ref="G108:H108"/>
    <mergeCell ref="I108:J108"/>
    <mergeCell ref="K108:L108"/>
    <mergeCell ref="M108:N108"/>
    <mergeCell ref="Q108:R108"/>
    <mergeCell ref="S108:T108"/>
    <mergeCell ref="S109:T109"/>
    <mergeCell ref="S110:T110"/>
    <mergeCell ref="S111:T111"/>
    <mergeCell ref="S112:T112"/>
    <mergeCell ref="S113:T113"/>
    <mergeCell ref="G115:H115"/>
    <mergeCell ref="I115:J115"/>
    <mergeCell ref="K115:L115"/>
    <mergeCell ref="M115:N115"/>
    <mergeCell ref="O115:P115"/>
    <mergeCell ref="Q115:R115"/>
    <mergeCell ref="G116:H116"/>
    <mergeCell ref="I116:J116"/>
    <mergeCell ref="K116:L116"/>
    <mergeCell ref="M116:N116"/>
    <mergeCell ref="O116:P116"/>
    <mergeCell ref="G117:H117"/>
    <mergeCell ref="I117:J117"/>
    <mergeCell ref="K117:L117"/>
    <mergeCell ref="M117:N117"/>
    <mergeCell ref="O117:P117"/>
    <mergeCell ref="G118:H118"/>
    <mergeCell ref="I118:J118"/>
    <mergeCell ref="K118:L118"/>
    <mergeCell ref="M118:N118"/>
    <mergeCell ref="O118:P118"/>
    <mergeCell ref="G119:H119"/>
    <mergeCell ref="I119:J119"/>
    <mergeCell ref="K119:L119"/>
    <mergeCell ref="M119:N119"/>
    <mergeCell ref="O119:P119"/>
    <mergeCell ref="G120:H120"/>
    <mergeCell ref="I120:J120"/>
    <mergeCell ref="K120:L120"/>
    <mergeCell ref="M120:N120"/>
    <mergeCell ref="O120:P120"/>
    <mergeCell ref="G121:H121"/>
    <mergeCell ref="I121:J121"/>
    <mergeCell ref="K121:L121"/>
    <mergeCell ref="M121:N121"/>
    <mergeCell ref="O121:P121"/>
    <mergeCell ref="G122:H122"/>
    <mergeCell ref="I122:J122"/>
    <mergeCell ref="K122:L122"/>
    <mergeCell ref="M122:N122"/>
    <mergeCell ref="O122:P122"/>
    <mergeCell ref="G123:H123"/>
    <mergeCell ref="I123:J123"/>
    <mergeCell ref="K123:L123"/>
    <mergeCell ref="M123:N123"/>
    <mergeCell ref="O123:P123"/>
    <mergeCell ref="G124:H124"/>
    <mergeCell ref="I124:J124"/>
    <mergeCell ref="K124:L124"/>
    <mergeCell ref="M124:N124"/>
    <mergeCell ref="O124:P124"/>
    <mergeCell ref="G125:H125"/>
    <mergeCell ref="I125:J125"/>
    <mergeCell ref="K125:L125"/>
    <mergeCell ref="M125:N125"/>
    <mergeCell ref="O125:P125"/>
    <mergeCell ref="S125:T125"/>
    <mergeCell ref="G54:H54"/>
    <mergeCell ref="I54:J54"/>
    <mergeCell ref="K54:L54"/>
    <mergeCell ref="M54:N54"/>
    <mergeCell ref="O54:P54"/>
    <mergeCell ref="G102:H102"/>
    <mergeCell ref="I102:J102"/>
    <mergeCell ref="K102:L102"/>
    <mergeCell ref="M102:N102"/>
    <mergeCell ref="G52:H52"/>
    <mergeCell ref="I52:J52"/>
    <mergeCell ref="K52:L52"/>
    <mergeCell ref="M52:N52"/>
    <mergeCell ref="O52:P52"/>
    <mergeCell ref="G53:H53"/>
    <mergeCell ref="I53:J53"/>
    <mergeCell ref="K53:L53"/>
    <mergeCell ref="M53:N53"/>
    <mergeCell ref="O53:P53"/>
    <mergeCell ref="G50:H50"/>
    <mergeCell ref="I50:J50"/>
    <mergeCell ref="K50:L50"/>
    <mergeCell ref="M50:N50"/>
    <mergeCell ref="O50:P50"/>
    <mergeCell ref="G51:H51"/>
    <mergeCell ref="I51:J51"/>
    <mergeCell ref="K51:L51"/>
    <mergeCell ref="M51:N51"/>
    <mergeCell ref="O51:P51"/>
    <mergeCell ref="Q48:R48"/>
    <mergeCell ref="G49:H49"/>
    <mergeCell ref="I49:J49"/>
    <mergeCell ref="K49:L49"/>
    <mergeCell ref="M49:N49"/>
    <mergeCell ref="O49:P49"/>
    <mergeCell ref="U42:V42"/>
    <mergeCell ref="S43:T43"/>
    <mergeCell ref="S44:T44"/>
    <mergeCell ref="S45:T45"/>
    <mergeCell ref="S46:T46"/>
    <mergeCell ref="G48:H48"/>
    <mergeCell ref="I48:J48"/>
    <mergeCell ref="K48:L48"/>
    <mergeCell ref="M48:N48"/>
    <mergeCell ref="O48:P48"/>
    <mergeCell ref="E42:F42"/>
    <mergeCell ref="G42:H42"/>
    <mergeCell ref="I42:J42"/>
    <mergeCell ref="K42:L42"/>
    <mergeCell ref="M42:N42"/>
    <mergeCell ref="S42:T42"/>
    <mergeCell ref="C40:D40"/>
    <mergeCell ref="K40:N40"/>
    <mergeCell ref="Q40:T40"/>
    <mergeCell ref="E41:G41"/>
    <mergeCell ref="H41:J41"/>
    <mergeCell ref="K41:N41"/>
    <mergeCell ref="Q41:T41"/>
    <mergeCell ref="O102:P102"/>
    <mergeCell ref="G103:H103"/>
    <mergeCell ref="I103:J103"/>
    <mergeCell ref="K103:L103"/>
    <mergeCell ref="M103:N103"/>
    <mergeCell ref="O103:P103"/>
    <mergeCell ref="G104:H104"/>
    <mergeCell ref="I104:J104"/>
    <mergeCell ref="K104:L104"/>
    <mergeCell ref="M104:N104"/>
    <mergeCell ref="O104:P104"/>
    <mergeCell ref="S104:T104"/>
    <mergeCell ref="G16:H16"/>
    <mergeCell ref="I16:J16"/>
    <mergeCell ref="K16:L16"/>
    <mergeCell ref="M16:N16"/>
    <mergeCell ref="O16:P16"/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G12:H12"/>
    <mergeCell ref="I12:J12"/>
    <mergeCell ref="K12:L12"/>
    <mergeCell ref="M12:N12"/>
    <mergeCell ref="O12:P12"/>
    <mergeCell ref="G13:H13"/>
    <mergeCell ref="I13:J13"/>
    <mergeCell ref="K13:L13"/>
    <mergeCell ref="M13:N13"/>
    <mergeCell ref="O13:P13"/>
    <mergeCell ref="Q10:R10"/>
    <mergeCell ref="G11:H11"/>
    <mergeCell ref="I11:J11"/>
    <mergeCell ref="K11:L11"/>
    <mergeCell ref="M11:N11"/>
    <mergeCell ref="O11:P11"/>
    <mergeCell ref="U4:V4"/>
    <mergeCell ref="S5:T5"/>
    <mergeCell ref="S6:T6"/>
    <mergeCell ref="S7:T7"/>
    <mergeCell ref="S8:T8"/>
    <mergeCell ref="S4:T4"/>
    <mergeCell ref="G10:H10"/>
    <mergeCell ref="I10:J10"/>
    <mergeCell ref="K10:L10"/>
    <mergeCell ref="M10:N10"/>
    <mergeCell ref="O10:P10"/>
    <mergeCell ref="E4:F4"/>
    <mergeCell ref="G4:H4"/>
    <mergeCell ref="I4:J4"/>
    <mergeCell ref="K4:L4"/>
    <mergeCell ref="M4:N4"/>
    <mergeCell ref="C2:D2"/>
    <mergeCell ref="K2:N2"/>
    <mergeCell ref="Q2:T2"/>
    <mergeCell ref="E3:G3"/>
    <mergeCell ref="H3:J3"/>
    <mergeCell ref="K3:N3"/>
    <mergeCell ref="Q3:T3"/>
  </mergeCells>
  <printOptions/>
  <pageMargins left="0.7500000000000001" right="0.7500000000000001" top="0" bottom="0" header="0.30000000000000004" footer="0.30000000000000004"/>
  <pageSetup orientation="portrait" paperSize="9" scale="75"/>
  <ignoredErrors>
    <ignoredError sqref="M22" formula="1"/>
    <ignoredError sqref="Q22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zoomScale="75" zoomScaleNormal="75" workbookViewId="0" topLeftCell="A1">
      <selection activeCell="C35" sqref="C35"/>
    </sheetView>
  </sheetViews>
  <sheetFormatPr defaultColWidth="9.140625" defaultRowHeight="27.75" customHeight="1"/>
  <cols>
    <col min="1" max="1" width="5.28125" style="237" customWidth="1"/>
    <col min="2" max="2" width="4.00390625" style="19" customWidth="1"/>
    <col min="3" max="3" width="5.8515625" style="19" customWidth="1"/>
    <col min="4" max="4" width="39.7109375" style="132" customWidth="1"/>
    <col min="5" max="5" width="12.8515625" style="46" customWidth="1"/>
    <col min="6" max="9" width="18.421875" style="19" customWidth="1"/>
    <col min="10" max="16384" width="9.140625" style="237" customWidth="1"/>
  </cols>
  <sheetData>
    <row r="1" spans="2:9" s="97" customFormat="1" ht="27.75" customHeight="1">
      <c r="B1" s="98"/>
      <c r="C1" s="98"/>
      <c r="D1" s="120" t="s">
        <v>166</v>
      </c>
      <c r="E1" s="496" t="str">
        <f>IF(Nimet!C1="","",Nimet!C1)</f>
        <v>PT 75 Kansalliset</v>
      </c>
      <c r="F1" s="497"/>
      <c r="G1" s="98"/>
      <c r="H1" s="98"/>
      <c r="I1" s="98"/>
    </row>
    <row r="2" spans="2:10" s="97" customFormat="1" ht="27.75" customHeight="1">
      <c r="B2" s="99"/>
      <c r="C2" s="99"/>
      <c r="D2" s="394" t="s">
        <v>167</v>
      </c>
      <c r="E2" s="496" t="s">
        <v>234</v>
      </c>
      <c r="F2" s="497"/>
      <c r="G2" s="100"/>
      <c r="H2" s="100"/>
      <c r="I2" s="100"/>
      <c r="J2" s="101"/>
    </row>
    <row r="3" spans="2:10" s="97" customFormat="1" ht="27.75" customHeight="1">
      <c r="B3" s="99"/>
      <c r="C3" s="99"/>
      <c r="D3" s="394" t="s">
        <v>168</v>
      </c>
      <c r="E3" s="498" t="s">
        <v>235</v>
      </c>
      <c r="F3" s="499"/>
      <c r="G3" s="102"/>
      <c r="H3" s="102"/>
      <c r="I3" s="102"/>
      <c r="J3" s="101"/>
    </row>
    <row r="4" spans="2:10" ht="27.75" customHeight="1" thickBot="1">
      <c r="B4" s="11"/>
      <c r="C4" s="11"/>
      <c r="D4" s="122"/>
      <c r="E4" s="12"/>
      <c r="F4" s="13"/>
      <c r="G4" s="13"/>
      <c r="H4" s="13"/>
      <c r="I4" s="13"/>
      <c r="J4" s="14"/>
    </row>
    <row r="5" spans="1:11" ht="27.75" customHeight="1">
      <c r="A5" s="56">
        <v>52</v>
      </c>
      <c r="B5" s="15"/>
      <c r="C5" s="73">
        <v>1</v>
      </c>
      <c r="D5" s="123" t="str">
        <f>IF(A5="","",INDEX(Nimet!$B$6:$B$230,A5))</f>
        <v>Esa Miettinen</v>
      </c>
      <c r="E5" s="34" t="str">
        <f>IF(A5="","",INDEX(Nimet!$C$6:$C$230,A5))</f>
        <v>KuPTS</v>
      </c>
      <c r="F5" s="72" t="s">
        <v>693</v>
      </c>
      <c r="G5" s="17"/>
      <c r="H5" s="17"/>
      <c r="I5" s="17"/>
      <c r="J5" s="18"/>
      <c r="K5" s="19"/>
    </row>
    <row r="6" spans="1:11" ht="27.75" customHeight="1" thickBot="1">
      <c r="A6" s="56">
        <v>61</v>
      </c>
      <c r="B6" s="258" t="s">
        <v>712</v>
      </c>
      <c r="C6" s="74">
        <v>2</v>
      </c>
      <c r="D6" s="124" t="str">
        <f>IF(A6="","",INDEX(Nimet!$B$6:$B$230,A6))</f>
        <v>Miikka  O'Connor</v>
      </c>
      <c r="E6" s="22" t="str">
        <f>IF(A6="","",INDEX(Nimet!$C$6:$C$230,A6))</f>
        <v>MBF</v>
      </c>
      <c r="F6" s="81" t="s">
        <v>695</v>
      </c>
      <c r="G6" s="72" t="s">
        <v>693</v>
      </c>
      <c r="H6" s="17"/>
      <c r="I6" s="17"/>
      <c r="J6" s="18"/>
      <c r="K6" s="19"/>
    </row>
    <row r="7" spans="1:11" ht="27.75" customHeight="1">
      <c r="A7" s="56">
        <v>50</v>
      </c>
      <c r="B7" s="263" t="s">
        <v>678</v>
      </c>
      <c r="C7" s="75">
        <v>3</v>
      </c>
      <c r="D7" s="125" t="str">
        <f>IF(A7="","",INDEX(Nimet!$B$6:$B$230,A7))</f>
        <v>Pertti Hella</v>
      </c>
      <c r="E7" s="37" t="str">
        <f>IF(A7="","",INDEX(Nimet!$C$6:$C$230,A7))</f>
        <v>KuPTS</v>
      </c>
      <c r="F7" s="265" t="s">
        <v>694</v>
      </c>
      <c r="G7" s="81" t="s">
        <v>696</v>
      </c>
      <c r="H7" s="29"/>
      <c r="I7" s="17"/>
      <c r="J7" s="18"/>
      <c r="K7" s="19"/>
    </row>
    <row r="8" spans="1:11" ht="27.75" customHeight="1" thickBot="1">
      <c r="A8" s="56">
        <v>13</v>
      </c>
      <c r="B8" s="268" t="s">
        <v>713</v>
      </c>
      <c r="C8" s="76">
        <v>4</v>
      </c>
      <c r="D8" s="126" t="str">
        <f>IF(A8="","",INDEX(Nimet!$B$6:$B$230,A8))</f>
        <v>Juha Rossi</v>
      </c>
      <c r="E8" s="40" t="str">
        <f>IF(A8="","",INDEX(Nimet!$C$6:$C$230,A8))</f>
        <v>PT 75</v>
      </c>
      <c r="F8" s="255" t="s">
        <v>865</v>
      </c>
      <c r="G8" s="28"/>
      <c r="H8" s="72" t="s">
        <v>866</v>
      </c>
      <c r="I8" s="17"/>
      <c r="J8" s="18"/>
      <c r="K8" s="19"/>
    </row>
    <row r="9" spans="1:11" ht="27.75" customHeight="1">
      <c r="A9" s="56">
        <v>16</v>
      </c>
      <c r="B9" s="253" t="s">
        <v>486</v>
      </c>
      <c r="C9" s="73">
        <v>5</v>
      </c>
      <c r="D9" s="127" t="str">
        <f>IF(A9="","",INDEX(Nimet!$B$6:$B$230,A9))</f>
        <v>Eero Aho</v>
      </c>
      <c r="E9" s="34" t="str">
        <f>IF(A9="","",INDEX(Nimet!$C$6:$C$230,A9))</f>
        <v>PT 75</v>
      </c>
      <c r="F9" s="72" t="s">
        <v>866</v>
      </c>
      <c r="G9" s="28"/>
      <c r="H9" s="81" t="s">
        <v>870</v>
      </c>
      <c r="I9" s="17"/>
      <c r="J9" s="18"/>
      <c r="K9" s="19"/>
    </row>
    <row r="10" spans="1:11" ht="27.75" customHeight="1" thickBot="1">
      <c r="A10" s="56">
        <v>35</v>
      </c>
      <c r="B10" s="258" t="s">
        <v>675</v>
      </c>
      <c r="C10" s="74">
        <v>6</v>
      </c>
      <c r="D10" s="124" t="str">
        <f>IF(A10="","",INDEX(Nimet!$B$6:$B$230,A10))</f>
        <v>Terho Pitkänen</v>
      </c>
      <c r="E10" s="22" t="str">
        <f>IF(A10="","",INDEX(Nimet!$C$6:$C$230,A10))</f>
        <v>Wega</v>
      </c>
      <c r="F10" s="81" t="s">
        <v>95</v>
      </c>
      <c r="G10" s="270" t="s">
        <v>866</v>
      </c>
      <c r="H10" s="28"/>
      <c r="I10" s="17"/>
      <c r="J10" s="18"/>
      <c r="K10" s="19"/>
    </row>
    <row r="11" spans="1:11" ht="27.75" customHeight="1">
      <c r="A11" s="56">
        <v>6</v>
      </c>
      <c r="B11" s="263" t="s">
        <v>672</v>
      </c>
      <c r="C11" s="75">
        <v>7</v>
      </c>
      <c r="D11" s="128" t="str">
        <f>IF(A11="","",INDEX(Nimet!$B$6:$B$230,A11))</f>
        <v>Tapio Syrjänen</v>
      </c>
      <c r="E11" s="37" t="str">
        <f>IF(A11="","",INDEX(Nimet!$C$6:$C$230,A11))</f>
        <v>PT 75</v>
      </c>
      <c r="F11" s="265" t="s">
        <v>867</v>
      </c>
      <c r="G11" s="82" t="s">
        <v>869</v>
      </c>
      <c r="H11" s="28"/>
      <c r="I11" s="17"/>
      <c r="J11" s="18"/>
      <c r="K11" s="19"/>
    </row>
    <row r="12" spans="1:11" ht="27.75" customHeight="1" thickBot="1">
      <c r="A12" s="56">
        <v>12</v>
      </c>
      <c r="B12" s="30"/>
      <c r="C12" s="76">
        <v>8</v>
      </c>
      <c r="D12" s="126" t="str">
        <f>IF(A12="","",INDEX(Nimet!$B$6:$B$230,A12))</f>
        <v>Mika Tuomola</v>
      </c>
      <c r="E12" s="40" t="str">
        <f>IF(A12="","",INDEX(Nimet!$C$6:$C$230,A12))</f>
        <v>PT 75</v>
      </c>
      <c r="F12" s="255" t="s">
        <v>868</v>
      </c>
      <c r="G12" s="17"/>
      <c r="H12" s="267"/>
      <c r="I12" s="72" t="s">
        <v>46</v>
      </c>
      <c r="J12" s="18"/>
      <c r="K12" s="19"/>
    </row>
    <row r="13" spans="1:11" ht="27.75" customHeight="1" thickBot="1">
      <c r="A13" s="57"/>
      <c r="B13" s="58"/>
      <c r="C13" s="58"/>
      <c r="D13" s="129"/>
      <c r="E13" s="59"/>
      <c r="F13" s="17"/>
      <c r="G13" s="17"/>
      <c r="H13" s="28"/>
      <c r="I13" s="83" t="s">
        <v>878</v>
      </c>
      <c r="J13" s="80"/>
      <c r="K13" s="19"/>
    </row>
    <row r="14" spans="1:11" ht="27.75" customHeight="1">
      <c r="A14" s="56">
        <v>1</v>
      </c>
      <c r="B14" s="15"/>
      <c r="C14" s="73">
        <v>9</v>
      </c>
      <c r="D14" s="130" t="str">
        <f>IF(A14="","",INDEX(Nimet!$B$6:$B$230,A14))</f>
        <v>Otto Tennilä</v>
      </c>
      <c r="E14" s="34" t="str">
        <f>IF(A14="","",INDEX(Nimet!$C$6:$C$230,A14))</f>
        <v>PT 75</v>
      </c>
      <c r="F14" s="72" t="s">
        <v>871</v>
      </c>
      <c r="G14" s="17"/>
      <c r="H14" s="28"/>
      <c r="I14" s="267"/>
      <c r="J14" s="80"/>
      <c r="K14" s="19"/>
    </row>
    <row r="15" spans="1:11" ht="27.75" customHeight="1" thickBot="1">
      <c r="A15" s="56">
        <v>31</v>
      </c>
      <c r="B15" s="258" t="s">
        <v>676</v>
      </c>
      <c r="C15" s="74">
        <v>10</v>
      </c>
      <c r="D15" s="124" t="str">
        <f>IF(A15="","",INDEX(Nimet!$B$6:$B$230,A15))</f>
        <v>Sveta  Kirichenko</v>
      </c>
      <c r="E15" s="22" t="str">
        <f>IF(A15="","",INDEX(Nimet!$C$6:$C$230,A15))</f>
        <v>PT-Espoo</v>
      </c>
      <c r="F15" s="81" t="s">
        <v>873</v>
      </c>
      <c r="G15" s="72" t="s">
        <v>871</v>
      </c>
      <c r="H15" s="28"/>
      <c r="I15" s="267"/>
      <c r="J15" s="80"/>
      <c r="K15" s="19"/>
    </row>
    <row r="16" spans="1:11" ht="27.75" customHeight="1">
      <c r="A16" s="56">
        <v>47</v>
      </c>
      <c r="B16" s="263" t="s">
        <v>671</v>
      </c>
      <c r="C16" s="75">
        <v>11</v>
      </c>
      <c r="D16" s="128" t="str">
        <f>IF(A16="","",INDEX(Nimet!$B$6:$B$230,A16))</f>
        <v>Pertti Rissanen</v>
      </c>
      <c r="E16" s="37" t="str">
        <f>IF(A16="","",INDEX(Nimet!$C$6:$C$230,A16))</f>
        <v>KuPTS</v>
      </c>
      <c r="F16" s="265" t="s">
        <v>385</v>
      </c>
      <c r="G16" s="81" t="s">
        <v>874</v>
      </c>
      <c r="H16" s="28"/>
      <c r="I16" s="267"/>
      <c r="J16" s="80"/>
      <c r="K16" s="19"/>
    </row>
    <row r="17" spans="1:11" ht="27.75" customHeight="1" thickBot="1">
      <c r="A17" s="56">
        <v>58</v>
      </c>
      <c r="B17" s="268" t="s">
        <v>674</v>
      </c>
      <c r="C17" s="76">
        <v>12</v>
      </c>
      <c r="D17" s="126" t="str">
        <f>IF(A17="","",INDEX(Nimet!$B$6:$B$230,A17))</f>
        <v>Anders Lundström</v>
      </c>
      <c r="E17" s="40" t="str">
        <f>IF(A17="","",INDEX(Nimet!$C$6:$C$230,A17))</f>
        <v>MBF</v>
      </c>
      <c r="F17" s="255" t="s">
        <v>875</v>
      </c>
      <c r="G17" s="28"/>
      <c r="H17" s="265" t="s">
        <v>46</v>
      </c>
      <c r="I17" s="267"/>
      <c r="J17" s="80"/>
      <c r="K17" s="19"/>
    </row>
    <row r="18" spans="1:11" ht="27.75" customHeight="1">
      <c r="A18" s="56">
        <v>40</v>
      </c>
      <c r="B18" s="253" t="s">
        <v>673</v>
      </c>
      <c r="C18" s="73">
        <v>13</v>
      </c>
      <c r="D18" s="127" t="str">
        <f>IF(A18="","",INDEX(Nimet!$B$6:$B$230,A18))</f>
        <v>Tero Tamminen</v>
      </c>
      <c r="E18" s="34" t="str">
        <f>IF(A18="","",INDEX(Nimet!$C$6:$C$230,A18))</f>
        <v>TIP-70</v>
      </c>
      <c r="F18" s="72" t="s">
        <v>872</v>
      </c>
      <c r="G18" s="28"/>
      <c r="H18" s="83" t="s">
        <v>849</v>
      </c>
      <c r="I18" s="267"/>
      <c r="J18" s="80"/>
      <c r="K18" s="19"/>
    </row>
    <row r="19" spans="1:11" ht="27.75" customHeight="1" thickBot="1">
      <c r="A19" s="56">
        <v>5</v>
      </c>
      <c r="B19" s="258" t="s">
        <v>677</v>
      </c>
      <c r="C19" s="74">
        <v>14</v>
      </c>
      <c r="D19" s="124" t="str">
        <f>IF(A19="","",INDEX(Nimet!$B$6:$B$230,A19))</f>
        <v>Janne  Jokinen</v>
      </c>
      <c r="E19" s="22" t="str">
        <f>IF(A19="","",INDEX(Nimet!$C$6:$C$230,A19))</f>
        <v>PT 75</v>
      </c>
      <c r="F19" s="81" t="s">
        <v>876</v>
      </c>
      <c r="G19" s="265" t="s">
        <v>46</v>
      </c>
      <c r="H19" s="29"/>
      <c r="I19" s="267"/>
      <c r="J19" s="80"/>
      <c r="K19" s="19"/>
    </row>
    <row r="20" spans="1:11" ht="27.75" customHeight="1">
      <c r="A20" s="56">
        <v>78</v>
      </c>
      <c r="B20" s="263" t="s">
        <v>711</v>
      </c>
      <c r="C20" s="75">
        <v>15</v>
      </c>
      <c r="D20" s="128" t="str">
        <f>IF(A20="","",INDEX(Nimet!$B$6:$B$230,A20))</f>
        <v>Juha Rimpiläinen</v>
      </c>
      <c r="E20" s="37" t="str">
        <f>IF(A20="","",INDEX(Nimet!$C$6:$C$230,A20))</f>
        <v>Grani Pingis</v>
      </c>
      <c r="F20" s="265" t="s">
        <v>46</v>
      </c>
      <c r="G20" s="82" t="s">
        <v>877</v>
      </c>
      <c r="H20" s="29"/>
      <c r="I20" s="267"/>
      <c r="J20" s="80"/>
      <c r="K20" s="19"/>
    </row>
    <row r="21" spans="1:11" ht="27.75" customHeight="1" thickBot="1">
      <c r="A21" s="56">
        <v>43</v>
      </c>
      <c r="B21" s="30"/>
      <c r="C21" s="76">
        <v>16</v>
      </c>
      <c r="D21" s="126" t="str">
        <f>IF(A21="","",INDEX(Nimet!$B$6:$B$230,A21))</f>
        <v>Roope Kantola</v>
      </c>
      <c r="E21" s="40" t="str">
        <f>IF(A21="","",INDEX(Nimet!$C$6:$C$230,A21))</f>
        <v>TuKa</v>
      </c>
      <c r="F21" s="255" t="s">
        <v>879</v>
      </c>
      <c r="G21" s="17"/>
      <c r="H21" s="29"/>
      <c r="I21" s="267"/>
      <c r="J21" s="42"/>
      <c r="K21" s="19"/>
    </row>
    <row r="22" spans="1:11" ht="27.75" customHeight="1">
      <c r="A22" s="57"/>
      <c r="B22" s="396"/>
      <c r="C22" s="396"/>
      <c r="D22" s="397"/>
      <c r="E22" s="396"/>
      <c r="F22" s="65"/>
      <c r="G22" s="17"/>
      <c r="H22" s="29"/>
      <c r="I22" s="83"/>
      <c r="J22" s="80"/>
      <c r="K22" s="19"/>
    </row>
    <row r="23" spans="1:11" ht="27.75" customHeight="1">
      <c r="A23" s="245"/>
      <c r="B23" s="257"/>
      <c r="C23" s="121" t="s">
        <v>45</v>
      </c>
      <c r="E23" s="275"/>
      <c r="F23" s="47"/>
      <c r="G23" s="47"/>
      <c r="H23" s="47"/>
      <c r="I23" s="47"/>
      <c r="J23" s="18"/>
      <c r="K23" s="19"/>
    </row>
    <row r="24" spans="1:5" ht="27.75" customHeight="1">
      <c r="A24" s="252">
        <v>43</v>
      </c>
      <c r="B24" s="44"/>
      <c r="C24" s="403">
        <v>1</v>
      </c>
      <c r="D24" s="404" t="str">
        <f>IF(A24="","",INDEX(Nimet!$B$6:$B$230,A24))</f>
        <v>Roope Kantola</v>
      </c>
      <c r="E24" s="408" t="str">
        <f>IF(A24="","",INDEX(Nimet!$C$6:$C$230,A24))</f>
        <v>TuKa</v>
      </c>
    </row>
    <row r="25" spans="1:5" ht="27.75" customHeight="1">
      <c r="A25" s="252">
        <v>16</v>
      </c>
      <c r="B25" s="44"/>
      <c r="C25" s="403">
        <v>2</v>
      </c>
      <c r="D25" s="404" t="str">
        <f>IF(A25="","",INDEX(Nimet!$B$6:$B$230,A25))</f>
        <v>Eero Aho</v>
      </c>
      <c r="E25" s="408" t="str">
        <f>IF(A25="","",INDEX(Nimet!$C$6:$C$230,A25))</f>
        <v>PT 75</v>
      </c>
    </row>
    <row r="26" spans="1:5" ht="27.75" customHeight="1">
      <c r="A26" s="252">
        <v>52</v>
      </c>
      <c r="B26" s="44"/>
      <c r="C26" s="403">
        <v>3</v>
      </c>
      <c r="D26" s="404" t="str">
        <f>IF(A26="","",INDEX(Nimet!$B$6:$B$230,A26))</f>
        <v>Esa Miettinen</v>
      </c>
      <c r="E26" s="408" t="str">
        <f>IF(A26="","",INDEX(Nimet!$C$6:$C$230,A26))</f>
        <v>KuPTS</v>
      </c>
    </row>
    <row r="27" spans="1:5" ht="27.75" customHeight="1">
      <c r="A27" s="252">
        <v>1</v>
      </c>
      <c r="B27" s="44"/>
      <c r="C27" s="403">
        <v>3</v>
      </c>
      <c r="D27" s="404" t="str">
        <f>IF(A27="","",INDEX(Nimet!$B$6:$B$230,A27))</f>
        <v>Otto Tennilä</v>
      </c>
      <c r="E27" s="408" t="str">
        <f>IF(A27="","",INDEX(Nimet!$C$6:$C$230,A27))</f>
        <v>PT 75</v>
      </c>
    </row>
    <row r="28" spans="1:5" ht="27.75" customHeight="1">
      <c r="A28" s="252">
        <v>13</v>
      </c>
      <c r="B28" s="44"/>
      <c r="C28" s="403">
        <v>5</v>
      </c>
      <c r="D28" s="404" t="str">
        <f>IF(A28="","",INDEX(Nimet!$B$6:$B$230,A28))</f>
        <v>Juha Rossi</v>
      </c>
      <c r="E28" s="408" t="str">
        <f>IF(A28="","",INDEX(Nimet!$C$6:$C$230,A28))</f>
        <v>PT 75</v>
      </c>
    </row>
    <row r="29" spans="1:5" ht="27.75" customHeight="1">
      <c r="A29" s="252">
        <v>12</v>
      </c>
      <c r="B29" s="44"/>
      <c r="C29" s="403">
        <v>5</v>
      </c>
      <c r="D29" s="404" t="str">
        <f>IF(A29="","",INDEX(Nimet!$B$6:$B$230,A29))</f>
        <v>Mika Tuomola</v>
      </c>
      <c r="E29" s="408" t="str">
        <f>IF(A29="","",INDEX(Nimet!$C$6:$C$230,A29))</f>
        <v>PT 75</v>
      </c>
    </row>
    <row r="30" spans="1:5" ht="27.75" customHeight="1">
      <c r="A30" s="252">
        <v>58</v>
      </c>
      <c r="B30" s="44"/>
      <c r="C30" s="403">
        <v>5</v>
      </c>
      <c r="D30" s="404" t="str">
        <f>IF(A30="","",INDEX(Nimet!$B$6:$B$230,A30))</f>
        <v>Anders Lundström</v>
      </c>
      <c r="E30" s="408" t="str">
        <f>IF(A30="","",INDEX(Nimet!$C$6:$C$230,A30))</f>
        <v>MBF</v>
      </c>
    </row>
    <row r="31" spans="1:5" ht="27.75" customHeight="1">
      <c r="A31" s="252">
        <v>40</v>
      </c>
      <c r="B31" s="44"/>
      <c r="C31" s="403">
        <v>5</v>
      </c>
      <c r="D31" s="404" t="str">
        <f>IF(A31="","",INDEX(Nimet!$B$6:$B$230,A31))</f>
        <v>Tero Tamminen</v>
      </c>
      <c r="E31" s="408" t="str">
        <f>IF(A31="","",INDEX(Nimet!$C$6:$C$230,A31))</f>
        <v>TIP-70</v>
      </c>
    </row>
    <row r="33" ht="27.75" customHeight="1">
      <c r="C33" s="121"/>
    </row>
    <row r="34" ht="27.75" customHeight="1">
      <c r="C34" s="121"/>
    </row>
  </sheetData>
  <mergeCells count="3">
    <mergeCell ref="E1:F1"/>
    <mergeCell ref="E2:F2"/>
    <mergeCell ref="E3:F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2"/>
  <sheetViews>
    <sheetView workbookViewId="0" topLeftCell="B1">
      <selection activeCell="AN22" sqref="AN22"/>
    </sheetView>
  </sheetViews>
  <sheetFormatPr defaultColWidth="11.57421875" defaultRowHeight="12.75"/>
  <cols>
    <col min="1" max="1" width="4.421875" style="159" customWidth="1"/>
    <col min="2" max="2" width="5.421875" style="159" customWidth="1"/>
    <col min="3" max="3" width="19.421875" style="159" customWidth="1"/>
    <col min="4" max="4" width="12.7109375" style="159" customWidth="1"/>
    <col min="5" max="5" width="6.7109375" style="159" customWidth="1"/>
    <col min="6" max="6" width="3.28125" style="159" customWidth="1"/>
    <col min="7" max="13" width="3.8515625" style="159" customWidth="1"/>
    <col min="14" max="14" width="3.28125" style="159" customWidth="1"/>
    <col min="15" max="15" width="4.7109375" style="159" customWidth="1"/>
    <col min="16" max="16" width="4.421875" style="159" customWidth="1"/>
    <col min="17" max="17" width="3.140625" style="159" customWidth="1"/>
    <col min="18" max="18" width="2.421875" style="159" customWidth="1"/>
    <col min="19" max="19" width="3.421875" style="159" customWidth="1"/>
    <col min="20" max="20" width="1.1484375" style="159" customWidth="1"/>
    <col min="21" max="25" width="4.00390625" style="159" hidden="1" customWidth="1"/>
    <col min="26" max="34" width="3.421875" style="159" hidden="1" customWidth="1"/>
    <col min="35" max="35" width="4.140625" style="159" hidden="1" customWidth="1"/>
    <col min="36" max="36" width="4.140625" style="159" customWidth="1"/>
    <col min="37" max="37" width="3.421875" style="159" customWidth="1"/>
    <col min="38" max="38" width="5.421875" style="159" customWidth="1"/>
    <col min="39" max="44" width="3.421875" style="159" customWidth="1"/>
    <col min="45" max="45" width="4.7109375" style="159" customWidth="1"/>
    <col min="46" max="46" width="9.00390625" style="159" customWidth="1"/>
    <col min="47" max="16384" width="11.421875" style="159" customWidth="1"/>
  </cols>
  <sheetData>
    <row r="1" spans="3:4" ht="15.75" thickBot="1">
      <c r="C1" s="160"/>
      <c r="D1" s="160"/>
    </row>
    <row r="2" spans="2:20" ht="16.5" thickTop="1">
      <c r="B2" s="151"/>
      <c r="C2" s="410" t="str">
        <f>IF(Nimet!C1="","",Nimet!C1)</f>
        <v>PT 75 Kansalliset</v>
      </c>
      <c r="D2" s="410"/>
      <c r="E2" s="153"/>
      <c r="F2" s="152"/>
      <c r="G2" s="154"/>
      <c r="H2" s="153"/>
      <c r="I2" s="155"/>
      <c r="J2" s="156"/>
      <c r="K2" s="411" t="s">
        <v>240</v>
      </c>
      <c r="L2" s="411"/>
      <c r="M2" s="411"/>
      <c r="N2" s="412"/>
      <c r="O2" s="157"/>
      <c r="P2" s="158"/>
      <c r="Q2" s="410" t="s">
        <v>208</v>
      </c>
      <c r="R2" s="410"/>
      <c r="S2" s="410"/>
      <c r="T2" s="413"/>
    </row>
    <row r="3" spans="2:20" ht="16.5" thickBot="1">
      <c r="B3" s="161"/>
      <c r="C3" s="162"/>
      <c r="D3" s="163" t="s">
        <v>488</v>
      </c>
      <c r="E3" s="414"/>
      <c r="F3" s="414"/>
      <c r="G3" s="415"/>
      <c r="H3" s="416" t="s">
        <v>15</v>
      </c>
      <c r="I3" s="417"/>
      <c r="J3" s="417"/>
      <c r="K3" s="418" t="s">
        <v>209</v>
      </c>
      <c r="L3" s="418"/>
      <c r="M3" s="418"/>
      <c r="N3" s="419"/>
      <c r="O3" s="164" t="s">
        <v>16</v>
      </c>
      <c r="P3" s="165"/>
      <c r="Q3" s="420" t="s">
        <v>562</v>
      </c>
      <c r="R3" s="420"/>
      <c r="S3" s="420"/>
      <c r="T3" s="421"/>
    </row>
    <row r="4" spans="2:23" ht="16.5" thickTop="1">
      <c r="B4" s="166"/>
      <c r="C4" s="167" t="s">
        <v>17</v>
      </c>
      <c r="D4" s="168" t="s">
        <v>18</v>
      </c>
      <c r="E4" s="426" t="s">
        <v>78</v>
      </c>
      <c r="F4" s="427"/>
      <c r="G4" s="426" t="s">
        <v>19</v>
      </c>
      <c r="H4" s="427"/>
      <c r="I4" s="426" t="s">
        <v>20</v>
      </c>
      <c r="J4" s="427"/>
      <c r="K4" s="426" t="s">
        <v>14</v>
      </c>
      <c r="L4" s="427"/>
      <c r="M4" s="426"/>
      <c r="N4" s="427"/>
      <c r="O4" s="169" t="s">
        <v>165</v>
      </c>
      <c r="P4" s="244" t="s">
        <v>21</v>
      </c>
      <c r="Q4" s="170" t="s">
        <v>22</v>
      </c>
      <c r="R4" s="171"/>
      <c r="S4" s="436" t="s">
        <v>23</v>
      </c>
      <c r="T4" s="437"/>
      <c r="U4" s="430" t="s">
        <v>24</v>
      </c>
      <c r="V4" s="431"/>
      <c r="W4" s="172" t="s">
        <v>25</v>
      </c>
    </row>
    <row r="5" spans="1:23" ht="15.75">
      <c r="A5" s="252">
        <v>28</v>
      </c>
      <c r="B5" s="173" t="s">
        <v>78</v>
      </c>
      <c r="C5" s="174" t="str">
        <f>IF(A5="","",INDEX(Nimet!$B$6:$B$230,A5))</f>
        <v>Jan Nyberg</v>
      </c>
      <c r="D5" s="174" t="str">
        <f>IF(A5="","",INDEX(Nimet!$C$6:$C$230,A5))</f>
        <v>PT-Espoo</v>
      </c>
      <c r="E5" s="175"/>
      <c r="F5" s="176"/>
      <c r="G5" s="177">
        <f>+Q15</f>
        <v>3</v>
      </c>
      <c r="H5" s="178">
        <f>+R15</f>
        <v>0</v>
      </c>
      <c r="I5" s="177">
        <f>Q11</f>
        <v>3</v>
      </c>
      <c r="J5" s="178">
        <f>R11</f>
        <v>0</v>
      </c>
      <c r="K5" s="177">
        <f>Q13</f>
      </c>
      <c r="L5" s="178">
        <f>R13</f>
      </c>
      <c r="M5" s="177"/>
      <c r="N5" s="178"/>
      <c r="O5" s="179">
        <f>IF(SUM(E5:N5)=0,"",COUNTIF(F5:F8,"3"))</f>
        <v>2</v>
      </c>
      <c r="P5" s="180">
        <f>IF(SUM(F5:O5)=0,"",COUNTIF(E5:E8,"3"))</f>
        <v>0</v>
      </c>
      <c r="Q5" s="181">
        <f>IF(SUM(E5:N5)=0,"",SUM(F5:F8))</f>
        <v>6</v>
      </c>
      <c r="R5" s="182">
        <f>IF(SUM(E5:N5)=0,"",SUM(E5:E8))</f>
        <v>0</v>
      </c>
      <c r="S5" s="432">
        <v>1</v>
      </c>
      <c r="T5" s="433"/>
      <c r="U5" s="183">
        <f>+U11+U13+U15</f>
        <v>66</v>
      </c>
      <c r="V5" s="183">
        <f>+V11+V13+V15</f>
        <v>37</v>
      </c>
      <c r="W5" s="184">
        <f>+U5-V5</f>
        <v>29</v>
      </c>
    </row>
    <row r="6" spans="1:23" ht="15.75">
      <c r="A6" s="252">
        <v>68</v>
      </c>
      <c r="B6" s="185" t="s">
        <v>19</v>
      </c>
      <c r="C6" s="174" t="str">
        <f>IF(A6="","",INDEX(Nimet!$B$6:$B$230,A6))</f>
        <v>Veikka  Flemming</v>
      </c>
      <c r="D6" s="174" t="str">
        <f>IF(A6="","",INDEX(Nimet!$C$6:$C$230,A6))</f>
        <v>KoKa</v>
      </c>
      <c r="E6" s="186">
        <f>+R15</f>
        <v>0</v>
      </c>
      <c r="F6" s="187">
        <f>+Q15</f>
        <v>3</v>
      </c>
      <c r="G6" s="188"/>
      <c r="H6" s="189"/>
      <c r="I6" s="186">
        <f>Q14</f>
        <v>3</v>
      </c>
      <c r="J6" s="187">
        <f>R14</f>
        <v>0</v>
      </c>
      <c r="K6" s="186">
        <f>Q12</f>
      </c>
      <c r="L6" s="187">
        <f>R12</f>
      </c>
      <c r="M6" s="186"/>
      <c r="N6" s="187"/>
      <c r="O6" s="179">
        <f>IF(SUM(E6:N6)=0,"",COUNTIF(H5:H8,"3"))</f>
        <v>1</v>
      </c>
      <c r="P6" s="180">
        <f>IF(SUM(F6:O6)=0,"",COUNTIF(G5:G8,"3"))</f>
        <v>1</v>
      </c>
      <c r="Q6" s="181">
        <f>IF(SUM(E6:N6)=0,"",SUM(H5:H8))</f>
        <v>3</v>
      </c>
      <c r="R6" s="182">
        <f>IF(SUM(E6:N6)=0,"",SUM(G5:G8))</f>
        <v>3</v>
      </c>
      <c r="S6" s="432">
        <v>2</v>
      </c>
      <c r="T6" s="433"/>
      <c r="U6" s="183">
        <f>+U12+U14+V15</f>
        <v>51</v>
      </c>
      <c r="V6" s="183">
        <f>+V12+V14+U15</f>
        <v>45</v>
      </c>
      <c r="W6" s="184">
        <f>+U6-V6</f>
        <v>6</v>
      </c>
    </row>
    <row r="7" spans="1:23" ht="15.75">
      <c r="A7" s="252">
        <v>64</v>
      </c>
      <c r="B7" s="185" t="s">
        <v>20</v>
      </c>
      <c r="C7" s="174" t="str">
        <f>IF(A7="","",INDEX(Nimet!$B$6:$B$230,A7))</f>
        <v>Rolands  Jansons</v>
      </c>
      <c r="D7" s="174" t="str">
        <f>IF(A7="","",INDEX(Nimet!$C$6:$C$230,A7))</f>
        <v>Maunulan Spinni</v>
      </c>
      <c r="E7" s="186">
        <f>+R11</f>
        <v>0</v>
      </c>
      <c r="F7" s="187">
        <f>+Q11</f>
        <v>3</v>
      </c>
      <c r="G7" s="186">
        <f>R14</f>
        <v>0</v>
      </c>
      <c r="H7" s="187">
        <f>Q14</f>
        <v>3</v>
      </c>
      <c r="I7" s="188"/>
      <c r="J7" s="189"/>
      <c r="K7" s="186">
        <f>Q16</f>
      </c>
      <c r="L7" s="187">
        <f>R16</f>
      </c>
      <c r="M7" s="186"/>
      <c r="N7" s="187"/>
      <c r="O7" s="179">
        <f>IF(SUM(E7:N7)=0,"",COUNTIF(J5:J8,"3"))</f>
        <v>0</v>
      </c>
      <c r="P7" s="180">
        <f>IF(SUM(F7:O7)=0,"",COUNTIF(I5:I8,"3"))</f>
        <v>2</v>
      </c>
      <c r="Q7" s="181">
        <f>IF(SUM(E7:N7)=0,"",SUM(J5:J8))</f>
        <v>0</v>
      </c>
      <c r="R7" s="182">
        <f>IF(SUM(E7:N7)=0,"",SUM(I5:I8))</f>
        <v>6</v>
      </c>
      <c r="S7" s="432">
        <v>3</v>
      </c>
      <c r="T7" s="433"/>
      <c r="U7" s="183">
        <f>+V11+V14+U16</f>
        <v>31</v>
      </c>
      <c r="V7" s="183">
        <f>+U11+U14+V16</f>
        <v>66</v>
      </c>
      <c r="W7" s="184">
        <f>+U7-V7</f>
        <v>-35</v>
      </c>
    </row>
    <row r="8" spans="1:23" ht="16.5" thickBot="1">
      <c r="A8" s="252"/>
      <c r="B8" s="185" t="s">
        <v>14</v>
      </c>
      <c r="C8" s="174">
        <f>IF(A8="","",INDEX(Nimet!$B$6:$B$230,A8))</f>
      </c>
      <c r="D8" s="174">
        <f>IF(A8="","",INDEX(Nimet!$C$6:$C$230,A8))</f>
      </c>
      <c r="E8" s="186">
        <f>R13</f>
      </c>
      <c r="F8" s="187">
        <f>Q13</f>
      </c>
      <c r="G8" s="186">
        <f>R12</f>
      </c>
      <c r="H8" s="187">
        <f>Q12</f>
      </c>
      <c r="I8" s="186">
        <f>R16</f>
      </c>
      <c r="J8" s="187">
        <f>Q16</f>
      </c>
      <c r="K8" s="188"/>
      <c r="L8" s="189"/>
      <c r="M8" s="186"/>
      <c r="N8" s="187"/>
      <c r="O8" s="179">
        <f>IF(SUM(E8:N8)=0,"",COUNTIF(L5:L8,"3"))</f>
      </c>
      <c r="P8" s="180">
        <f>IF(SUM(F8:O8)=0,"",COUNTIF(K5:K8,"3"))</f>
      </c>
      <c r="Q8" s="181">
        <f>IF(SUM(E8:N9)=0,"",SUM(L5:L8))</f>
      </c>
      <c r="R8" s="182">
        <f>IF(SUM(E8:N8)=0,"",SUM(K5:K8))</f>
      </c>
      <c r="S8" s="434"/>
      <c r="T8" s="435"/>
      <c r="U8" s="183">
        <f>+V12+V13+V16</f>
        <v>0</v>
      </c>
      <c r="V8" s="183">
        <f>+U12+U13+U16</f>
        <v>0</v>
      </c>
      <c r="W8" s="184">
        <f>+U8-V8</f>
        <v>0</v>
      </c>
    </row>
    <row r="9" spans="2:25" ht="16.5" thickTop="1">
      <c r="B9" s="190"/>
      <c r="C9" s="191" t="s">
        <v>219</v>
      </c>
      <c r="D9" s="192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4"/>
      <c r="T9" s="195"/>
      <c r="U9" s="196"/>
      <c r="V9" s="197" t="s">
        <v>220</v>
      </c>
      <c r="W9" s="198">
        <f>SUM(W5:W8)</f>
        <v>0</v>
      </c>
      <c r="X9" s="197" t="str">
        <f>IF(W9=0,"OK","Virhe")</f>
        <v>OK</v>
      </c>
      <c r="Y9" s="199"/>
    </row>
    <row r="10" spans="2:23" ht="16.5" thickBot="1">
      <c r="B10" s="200"/>
      <c r="C10" s="201" t="s">
        <v>221</v>
      </c>
      <c r="D10" s="202"/>
      <c r="E10" s="203"/>
      <c r="F10" s="204"/>
      <c r="G10" s="422" t="s">
        <v>222</v>
      </c>
      <c r="H10" s="423"/>
      <c r="I10" s="424" t="s">
        <v>223</v>
      </c>
      <c r="J10" s="425"/>
      <c r="K10" s="424" t="s">
        <v>224</v>
      </c>
      <c r="L10" s="425"/>
      <c r="M10" s="424" t="s">
        <v>225</v>
      </c>
      <c r="N10" s="425"/>
      <c r="O10" s="424" t="s">
        <v>226</v>
      </c>
      <c r="P10" s="425"/>
      <c r="Q10" s="440" t="s">
        <v>380</v>
      </c>
      <c r="R10" s="441"/>
      <c r="T10" s="205"/>
      <c r="U10" s="206" t="s">
        <v>24</v>
      </c>
      <c r="V10" s="207"/>
      <c r="W10" s="172" t="s">
        <v>25</v>
      </c>
    </row>
    <row r="11" spans="2:35" ht="15.75">
      <c r="B11" s="344" t="s">
        <v>63</v>
      </c>
      <c r="C11" s="208" t="str">
        <f>IF(C5&gt;"",C5,"")</f>
        <v>Jan Nyberg</v>
      </c>
      <c r="D11" s="208" t="str">
        <f>IF(C7&gt;"",C7,"")</f>
        <v>Rolands  Jansons</v>
      </c>
      <c r="E11" s="209"/>
      <c r="F11" s="210"/>
      <c r="G11" s="442">
        <v>6</v>
      </c>
      <c r="H11" s="443"/>
      <c r="I11" s="444">
        <v>7</v>
      </c>
      <c r="J11" s="445"/>
      <c r="K11" s="444">
        <v>6</v>
      </c>
      <c r="L11" s="445"/>
      <c r="M11" s="444"/>
      <c r="N11" s="445"/>
      <c r="O11" s="428"/>
      <c r="P11" s="429"/>
      <c r="Q11" s="211">
        <f aca="true" t="shared" si="0" ref="Q11:Q16">IF(COUNT(G11:O11)=0,"",COUNTIF(G11:O11,"&gt;=0"))</f>
        <v>3</v>
      </c>
      <c r="R11" s="212">
        <f aca="true" t="shared" si="1" ref="R11:R16">IF(COUNT(G11:O11)=0,"",(IF(LEFT(G11,1)="-",1,0)+IF(LEFT(I11,1)="-",1,0)+IF(LEFT(K11,1)="-",1,0)+IF(LEFT(M11,1)="-",1,0)+IF(LEFT(O11,1)="-",1,0)))</f>
        <v>0</v>
      </c>
      <c r="S11" s="213"/>
      <c r="T11" s="214"/>
      <c r="U11" s="215">
        <f aca="true" t="shared" si="2" ref="U11:V16">+Z11+AB11+AD11+AF11+AH11</f>
        <v>33</v>
      </c>
      <c r="V11" s="216">
        <f t="shared" si="2"/>
        <v>19</v>
      </c>
      <c r="W11" s="217">
        <f aca="true" t="shared" si="3" ref="W11:W16">+U11-V11</f>
        <v>14</v>
      </c>
      <c r="Z11" s="218">
        <f aca="true" t="shared" si="4" ref="Z11:Z16">IF(G11="",0,IF(LEFT(G11,1)="-",ABS(G11),(IF(G11&gt;9,G11+2,11))))</f>
        <v>11</v>
      </c>
      <c r="AA11" s="219">
        <f aca="true" t="shared" si="5" ref="AA11:AA16">IF(G11="",0,IF(LEFT(G11,1)="-",(IF(ABS(G11)&gt;9,(ABS(G11)+2),11)),G11))</f>
        <v>6</v>
      </c>
      <c r="AB11" s="218">
        <f aca="true" t="shared" si="6" ref="AB11:AB16">IF(I11="",0,IF(LEFT(I11,1)="-",ABS(I11),(IF(I11&gt;9,I11+2,11))))</f>
        <v>11</v>
      </c>
      <c r="AC11" s="219">
        <f aca="true" t="shared" si="7" ref="AC11:AC16">IF(I11="",0,IF(LEFT(I11,1)="-",(IF(ABS(I11)&gt;9,(ABS(I11)+2),11)),I11))</f>
        <v>7</v>
      </c>
      <c r="AD11" s="218">
        <f aca="true" t="shared" si="8" ref="AD11:AD16">IF(K11="",0,IF(LEFT(K11,1)="-",ABS(K11),(IF(K11&gt;9,K11+2,11))))</f>
        <v>11</v>
      </c>
      <c r="AE11" s="219">
        <f aca="true" t="shared" si="9" ref="AE11:AE16">IF(K11="",0,IF(LEFT(K11,1)="-",(IF(ABS(K11)&gt;9,(ABS(K11)+2),11)),K11))</f>
        <v>6</v>
      </c>
      <c r="AF11" s="218">
        <f aca="true" t="shared" si="10" ref="AF11:AF16">IF(M11="",0,IF(LEFT(M11,1)="-",ABS(M11),(IF(M11&gt;9,M11+2,11))))</f>
        <v>0</v>
      </c>
      <c r="AG11" s="219">
        <f aca="true" t="shared" si="11" ref="AG11:AG16">IF(M11="",0,IF(LEFT(M11,1)="-",(IF(ABS(M11)&gt;9,(ABS(M11)+2),11)),M11))</f>
        <v>0</v>
      </c>
      <c r="AH11" s="218">
        <f aca="true" t="shared" si="12" ref="AH11:AH16">IF(O11="",0,IF(LEFT(O11,1)="-",ABS(O11),(IF(O11&gt;9,O11+2,11))))</f>
        <v>0</v>
      </c>
      <c r="AI11" s="219">
        <f aca="true" t="shared" si="13" ref="AI11:AI16">IF(O11="",0,IF(LEFT(O11,1)="-",(IF(ABS(O11)&gt;9,(ABS(O11)+2),11)),O11))</f>
        <v>0</v>
      </c>
    </row>
    <row r="12" spans="2:35" ht="15.75">
      <c r="B12" s="344" t="s">
        <v>59</v>
      </c>
      <c r="C12" s="208" t="str">
        <f>IF(C6&gt;"",C6,"")</f>
        <v>Veikka  Flemming</v>
      </c>
      <c r="D12" s="208">
        <f>IF(C8&gt;"",C8,"")</f>
      </c>
      <c r="E12" s="220"/>
      <c r="F12" s="210"/>
      <c r="G12" s="446"/>
      <c r="H12" s="447"/>
      <c r="I12" s="446"/>
      <c r="J12" s="447"/>
      <c r="K12" s="446"/>
      <c r="L12" s="447"/>
      <c r="M12" s="446"/>
      <c r="N12" s="447"/>
      <c r="O12" s="446"/>
      <c r="P12" s="447"/>
      <c r="Q12" s="211">
        <f t="shared" si="0"/>
      </c>
      <c r="R12" s="212">
        <f t="shared" si="1"/>
      </c>
      <c r="S12" s="221"/>
      <c r="T12" s="222"/>
      <c r="U12" s="215">
        <f t="shared" si="2"/>
        <v>0</v>
      </c>
      <c r="V12" s="216">
        <f t="shared" si="2"/>
        <v>0</v>
      </c>
      <c r="W12" s="217">
        <f t="shared" si="3"/>
        <v>0</v>
      </c>
      <c r="Z12" s="223">
        <f t="shared" si="4"/>
        <v>0</v>
      </c>
      <c r="AA12" s="224">
        <f t="shared" si="5"/>
        <v>0</v>
      </c>
      <c r="AB12" s="223">
        <f t="shared" si="6"/>
        <v>0</v>
      </c>
      <c r="AC12" s="224">
        <f t="shared" si="7"/>
        <v>0</v>
      </c>
      <c r="AD12" s="223">
        <f t="shared" si="8"/>
        <v>0</v>
      </c>
      <c r="AE12" s="224">
        <f t="shared" si="9"/>
        <v>0</v>
      </c>
      <c r="AF12" s="223">
        <f t="shared" si="10"/>
        <v>0</v>
      </c>
      <c r="AG12" s="224">
        <f t="shared" si="11"/>
        <v>0</v>
      </c>
      <c r="AH12" s="223">
        <f t="shared" si="12"/>
        <v>0</v>
      </c>
      <c r="AI12" s="224">
        <f t="shared" si="13"/>
        <v>0</v>
      </c>
    </row>
    <row r="13" spans="2:35" ht="16.5" thickBot="1">
      <c r="B13" s="344" t="s">
        <v>68</v>
      </c>
      <c r="C13" s="201" t="str">
        <f>IF(C5&gt;"",C5,"")</f>
        <v>Jan Nyberg</v>
      </c>
      <c r="D13" s="201">
        <f>IF(C8&gt;"",C8,"")</f>
      </c>
      <c r="E13" s="203"/>
      <c r="F13" s="225"/>
      <c r="G13" s="438"/>
      <c r="H13" s="439"/>
      <c r="I13" s="438"/>
      <c r="J13" s="439"/>
      <c r="K13" s="438"/>
      <c r="L13" s="439"/>
      <c r="M13" s="438"/>
      <c r="N13" s="439"/>
      <c r="O13" s="438"/>
      <c r="P13" s="439"/>
      <c r="Q13" s="211">
        <f t="shared" si="0"/>
      </c>
      <c r="R13" s="212">
        <f t="shared" si="1"/>
      </c>
      <c r="S13" s="221"/>
      <c r="T13" s="222"/>
      <c r="U13" s="215">
        <f t="shared" si="2"/>
        <v>0</v>
      </c>
      <c r="V13" s="216">
        <f t="shared" si="2"/>
        <v>0</v>
      </c>
      <c r="W13" s="217">
        <f t="shared" si="3"/>
        <v>0</v>
      </c>
      <c r="Z13" s="223">
        <f t="shared" si="4"/>
        <v>0</v>
      </c>
      <c r="AA13" s="224">
        <f t="shared" si="5"/>
        <v>0</v>
      </c>
      <c r="AB13" s="223">
        <f t="shared" si="6"/>
        <v>0</v>
      </c>
      <c r="AC13" s="224">
        <f t="shared" si="7"/>
        <v>0</v>
      </c>
      <c r="AD13" s="223">
        <f t="shared" si="8"/>
        <v>0</v>
      </c>
      <c r="AE13" s="224">
        <f t="shared" si="9"/>
        <v>0</v>
      </c>
      <c r="AF13" s="223">
        <f t="shared" si="10"/>
        <v>0</v>
      </c>
      <c r="AG13" s="224">
        <f t="shared" si="11"/>
        <v>0</v>
      </c>
      <c r="AH13" s="223">
        <f t="shared" si="12"/>
        <v>0</v>
      </c>
      <c r="AI13" s="224">
        <f t="shared" si="13"/>
        <v>0</v>
      </c>
    </row>
    <row r="14" spans="2:35" ht="15.75">
      <c r="B14" s="344" t="s">
        <v>65</v>
      </c>
      <c r="C14" s="208" t="str">
        <f>IF(C6&gt;"",C6,"")</f>
        <v>Veikka  Flemming</v>
      </c>
      <c r="D14" s="208" t="str">
        <f>IF(C7&gt;"",C7,"")</f>
        <v>Rolands  Jansons</v>
      </c>
      <c r="E14" s="209"/>
      <c r="F14" s="210"/>
      <c r="G14" s="444">
        <v>5</v>
      </c>
      <c r="H14" s="445"/>
      <c r="I14" s="444">
        <v>3</v>
      </c>
      <c r="J14" s="445"/>
      <c r="K14" s="444">
        <v>4</v>
      </c>
      <c r="L14" s="445"/>
      <c r="M14" s="444"/>
      <c r="N14" s="445"/>
      <c r="O14" s="444"/>
      <c r="P14" s="445"/>
      <c r="Q14" s="211">
        <f t="shared" si="0"/>
        <v>3</v>
      </c>
      <c r="R14" s="212">
        <f t="shared" si="1"/>
        <v>0</v>
      </c>
      <c r="S14" s="221"/>
      <c r="T14" s="222"/>
      <c r="U14" s="215">
        <f t="shared" si="2"/>
        <v>33</v>
      </c>
      <c r="V14" s="216">
        <f t="shared" si="2"/>
        <v>12</v>
      </c>
      <c r="W14" s="217">
        <f t="shared" si="3"/>
        <v>21</v>
      </c>
      <c r="Z14" s="223">
        <f t="shared" si="4"/>
        <v>11</v>
      </c>
      <c r="AA14" s="224">
        <f t="shared" si="5"/>
        <v>5</v>
      </c>
      <c r="AB14" s="223">
        <f t="shared" si="6"/>
        <v>11</v>
      </c>
      <c r="AC14" s="224">
        <f t="shared" si="7"/>
        <v>3</v>
      </c>
      <c r="AD14" s="223">
        <f t="shared" si="8"/>
        <v>11</v>
      </c>
      <c r="AE14" s="224">
        <f t="shared" si="9"/>
        <v>4</v>
      </c>
      <c r="AF14" s="223">
        <f t="shared" si="10"/>
        <v>0</v>
      </c>
      <c r="AG14" s="224">
        <f t="shared" si="11"/>
        <v>0</v>
      </c>
      <c r="AH14" s="223">
        <f t="shared" si="12"/>
        <v>0</v>
      </c>
      <c r="AI14" s="224">
        <f t="shared" si="13"/>
        <v>0</v>
      </c>
    </row>
    <row r="15" spans="2:35" ht="15.75">
      <c r="B15" s="344" t="s">
        <v>67</v>
      </c>
      <c r="C15" s="208" t="str">
        <f>IF(C5&gt;"",C5,"")</f>
        <v>Jan Nyberg</v>
      </c>
      <c r="D15" s="208" t="str">
        <f>IF(C6&gt;"",C6,"")</f>
        <v>Veikka  Flemming</v>
      </c>
      <c r="E15" s="220"/>
      <c r="F15" s="210"/>
      <c r="G15" s="446">
        <v>9</v>
      </c>
      <c r="H15" s="447"/>
      <c r="I15" s="446">
        <v>2</v>
      </c>
      <c r="J15" s="447"/>
      <c r="K15" s="448">
        <v>7</v>
      </c>
      <c r="L15" s="449"/>
      <c r="M15" s="446"/>
      <c r="N15" s="447"/>
      <c r="O15" s="446"/>
      <c r="P15" s="447"/>
      <c r="Q15" s="211">
        <f t="shared" si="0"/>
        <v>3</v>
      </c>
      <c r="R15" s="212">
        <f t="shared" si="1"/>
        <v>0</v>
      </c>
      <c r="S15" s="221"/>
      <c r="T15" s="222"/>
      <c r="U15" s="215">
        <f t="shared" si="2"/>
        <v>33</v>
      </c>
      <c r="V15" s="216">
        <f t="shared" si="2"/>
        <v>18</v>
      </c>
      <c r="W15" s="217">
        <f t="shared" si="3"/>
        <v>15</v>
      </c>
      <c r="Z15" s="223">
        <f t="shared" si="4"/>
        <v>11</v>
      </c>
      <c r="AA15" s="224">
        <f t="shared" si="5"/>
        <v>9</v>
      </c>
      <c r="AB15" s="223">
        <f t="shared" si="6"/>
        <v>11</v>
      </c>
      <c r="AC15" s="224">
        <f t="shared" si="7"/>
        <v>2</v>
      </c>
      <c r="AD15" s="223">
        <f t="shared" si="8"/>
        <v>11</v>
      </c>
      <c r="AE15" s="224">
        <f t="shared" si="9"/>
        <v>7</v>
      </c>
      <c r="AF15" s="223">
        <f t="shared" si="10"/>
        <v>0</v>
      </c>
      <c r="AG15" s="224">
        <f t="shared" si="11"/>
        <v>0</v>
      </c>
      <c r="AH15" s="223">
        <f t="shared" si="12"/>
        <v>0</v>
      </c>
      <c r="AI15" s="224">
        <f t="shared" si="13"/>
        <v>0</v>
      </c>
    </row>
    <row r="16" spans="2:35" ht="16.5" thickBot="1">
      <c r="B16" s="345" t="s">
        <v>69</v>
      </c>
      <c r="C16" s="226" t="str">
        <f>IF(C7&gt;"",C7,"")</f>
        <v>Rolands  Jansons</v>
      </c>
      <c r="D16" s="226">
        <f>IF(C8&gt;"",C8,"")</f>
      </c>
      <c r="E16" s="227"/>
      <c r="F16" s="228"/>
      <c r="G16" s="450"/>
      <c r="H16" s="451"/>
      <c r="I16" s="450"/>
      <c r="J16" s="451"/>
      <c r="K16" s="450"/>
      <c r="L16" s="451"/>
      <c r="M16" s="450"/>
      <c r="N16" s="451"/>
      <c r="O16" s="450"/>
      <c r="P16" s="451"/>
      <c r="Q16" s="229">
        <f t="shared" si="0"/>
      </c>
      <c r="R16" s="230">
        <f t="shared" si="1"/>
      </c>
      <c r="S16" s="231"/>
      <c r="T16" s="232"/>
      <c r="U16" s="215">
        <f t="shared" si="2"/>
        <v>0</v>
      </c>
      <c r="V16" s="216">
        <f t="shared" si="2"/>
        <v>0</v>
      </c>
      <c r="W16" s="217">
        <f t="shared" si="3"/>
        <v>0</v>
      </c>
      <c r="Z16" s="233">
        <f t="shared" si="4"/>
        <v>0</v>
      </c>
      <c r="AA16" s="234">
        <f t="shared" si="5"/>
        <v>0</v>
      </c>
      <c r="AB16" s="233">
        <f t="shared" si="6"/>
        <v>0</v>
      </c>
      <c r="AC16" s="234">
        <f t="shared" si="7"/>
        <v>0</v>
      </c>
      <c r="AD16" s="233">
        <f t="shared" si="8"/>
        <v>0</v>
      </c>
      <c r="AE16" s="234">
        <f t="shared" si="9"/>
        <v>0</v>
      </c>
      <c r="AF16" s="233">
        <f t="shared" si="10"/>
        <v>0</v>
      </c>
      <c r="AG16" s="234">
        <f t="shared" si="11"/>
        <v>0</v>
      </c>
      <c r="AH16" s="233">
        <f t="shared" si="12"/>
        <v>0</v>
      </c>
      <c r="AI16" s="234">
        <f t="shared" si="13"/>
        <v>0</v>
      </c>
    </row>
    <row r="17" spans="3:4" ht="16.5" thickBot="1" thickTop="1">
      <c r="C17" s="160"/>
      <c r="D17" s="160"/>
    </row>
    <row r="18" spans="2:20" ht="16.5" thickTop="1">
      <c r="B18" s="151"/>
      <c r="C18" s="410" t="str">
        <f>IF(Nimet!C17="","",Nimet!C1)</f>
        <v>PT 75 Kansalliset</v>
      </c>
      <c r="D18" s="410"/>
      <c r="E18" s="153"/>
      <c r="F18" s="152"/>
      <c r="G18" s="154"/>
      <c r="H18" s="153"/>
      <c r="I18" s="155"/>
      <c r="J18" s="156"/>
      <c r="K18" s="411" t="s">
        <v>240</v>
      </c>
      <c r="L18" s="411"/>
      <c r="M18" s="411"/>
      <c r="N18" s="412"/>
      <c r="O18" s="157"/>
      <c r="P18" s="158"/>
      <c r="Q18" s="410" t="s">
        <v>210</v>
      </c>
      <c r="R18" s="410"/>
      <c r="S18" s="410"/>
      <c r="T18" s="413"/>
    </row>
    <row r="19" spans="2:20" ht="16.5" thickBot="1">
      <c r="B19" s="161"/>
      <c r="C19" s="162"/>
      <c r="D19" s="163" t="s">
        <v>488</v>
      </c>
      <c r="E19" s="414"/>
      <c r="F19" s="414"/>
      <c r="G19" s="415"/>
      <c r="H19" s="416" t="s">
        <v>15</v>
      </c>
      <c r="I19" s="417"/>
      <c r="J19" s="417"/>
      <c r="K19" s="418" t="s">
        <v>209</v>
      </c>
      <c r="L19" s="418"/>
      <c r="M19" s="418"/>
      <c r="N19" s="419"/>
      <c r="O19" s="164" t="s">
        <v>16</v>
      </c>
      <c r="P19" s="165"/>
      <c r="Q19" s="420" t="s">
        <v>562</v>
      </c>
      <c r="R19" s="420"/>
      <c r="S19" s="420"/>
      <c r="T19" s="421"/>
    </row>
    <row r="20" spans="2:23" ht="16.5" thickTop="1">
      <c r="B20" s="166"/>
      <c r="C20" s="167" t="s">
        <v>17</v>
      </c>
      <c r="D20" s="168" t="s">
        <v>18</v>
      </c>
      <c r="E20" s="426" t="s">
        <v>78</v>
      </c>
      <c r="F20" s="427"/>
      <c r="G20" s="426" t="s">
        <v>19</v>
      </c>
      <c r="H20" s="427"/>
      <c r="I20" s="426" t="s">
        <v>20</v>
      </c>
      <c r="J20" s="427"/>
      <c r="K20" s="426" t="s">
        <v>14</v>
      </c>
      <c r="L20" s="427"/>
      <c r="M20" s="426"/>
      <c r="N20" s="427"/>
      <c r="O20" s="169" t="s">
        <v>165</v>
      </c>
      <c r="P20" s="244" t="s">
        <v>21</v>
      </c>
      <c r="Q20" s="170" t="s">
        <v>22</v>
      </c>
      <c r="R20" s="171"/>
      <c r="S20" s="436" t="s">
        <v>23</v>
      </c>
      <c r="T20" s="437"/>
      <c r="U20" s="430" t="s">
        <v>24</v>
      </c>
      <c r="V20" s="431"/>
      <c r="W20" s="172" t="s">
        <v>25</v>
      </c>
    </row>
    <row r="21" spans="1:23" ht="15.75">
      <c r="A21" s="252">
        <v>26</v>
      </c>
      <c r="B21" s="173" t="s">
        <v>78</v>
      </c>
      <c r="C21" s="174" t="str">
        <f>IF(A21="","",INDEX(Nimet!$B$6:$B$230,A21))</f>
        <v>Mikhail  Kantonistov</v>
      </c>
      <c r="D21" s="174" t="str">
        <f>IF(A21="","",INDEX(Nimet!$C$6:$C$230,A21))</f>
        <v>PT-Espoo</v>
      </c>
      <c r="E21" s="175"/>
      <c r="F21" s="176"/>
      <c r="G21" s="177">
        <f>+Q31</f>
        <v>3</v>
      </c>
      <c r="H21" s="178">
        <f>+R31</f>
        <v>0</v>
      </c>
      <c r="I21" s="177">
        <f>Q27</f>
        <v>3</v>
      </c>
      <c r="J21" s="178">
        <f>R27</f>
        <v>0</v>
      </c>
      <c r="K21" s="177">
        <f>Q29</f>
        <v>3</v>
      </c>
      <c r="L21" s="178">
        <f>R29</f>
        <v>0</v>
      </c>
      <c r="M21" s="177"/>
      <c r="N21" s="178"/>
      <c r="O21" s="179">
        <f>IF(SUM(E21:N21)=0,"",COUNTIF(F21:F24,"3"))</f>
        <v>3</v>
      </c>
      <c r="P21" s="180">
        <f>IF(SUM(F21:O21)=0,"",COUNTIF(E21:E24,"3"))</f>
        <v>0</v>
      </c>
      <c r="Q21" s="181">
        <f>IF(SUM(E21:N21)=0,"",SUM(F21:F24))</f>
        <v>9</v>
      </c>
      <c r="R21" s="182">
        <f>IF(SUM(E21:N21)=0,"",SUM(E21:E24))</f>
        <v>0</v>
      </c>
      <c r="S21" s="432">
        <v>1</v>
      </c>
      <c r="T21" s="433"/>
      <c r="U21" s="183">
        <f>+U27+U29+U31</f>
        <v>102</v>
      </c>
      <c r="V21" s="183">
        <f>+V27+V29+V31</f>
        <v>32</v>
      </c>
      <c r="W21" s="184">
        <f>+U21-V21</f>
        <v>70</v>
      </c>
    </row>
    <row r="22" spans="1:23" ht="15.75">
      <c r="A22" s="252">
        <v>56</v>
      </c>
      <c r="B22" s="185" t="s">
        <v>19</v>
      </c>
      <c r="C22" s="174" t="str">
        <f>IF(A22="","",INDEX(Nimet!$B$6:$B$230,A22))</f>
        <v>Anton Mäkinen</v>
      </c>
      <c r="D22" s="174" t="str">
        <f>IF(A22="","",INDEX(Nimet!$C$6:$C$230,A22))</f>
        <v>MBF</v>
      </c>
      <c r="E22" s="186">
        <f>+R31</f>
        <v>0</v>
      </c>
      <c r="F22" s="187">
        <f>+Q31</f>
        <v>3</v>
      </c>
      <c r="G22" s="188"/>
      <c r="H22" s="189"/>
      <c r="I22" s="186">
        <f>Q30</f>
        <v>3</v>
      </c>
      <c r="J22" s="187">
        <f>R30</f>
        <v>0</v>
      </c>
      <c r="K22" s="186">
        <f>Q28</f>
        <v>3</v>
      </c>
      <c r="L22" s="187">
        <f>R28</f>
        <v>0</v>
      </c>
      <c r="M22" s="186"/>
      <c r="N22" s="187"/>
      <c r="O22" s="179">
        <f>IF(SUM(E22:N22)=0,"",COUNTIF(H21:H24,"3"))</f>
        <v>2</v>
      </c>
      <c r="P22" s="180">
        <f>IF(SUM(F22:O22)=0,"",COUNTIF(G21:G24,"3"))</f>
        <v>1</v>
      </c>
      <c r="Q22" s="181">
        <f>IF(SUM(E22:N22)=0,"",SUM(H21:H24))</f>
        <v>6</v>
      </c>
      <c r="R22" s="182">
        <f>IF(SUM(E22:N22)=0,"",SUM(G21:G24))</f>
        <v>3</v>
      </c>
      <c r="S22" s="432">
        <v>2</v>
      </c>
      <c r="T22" s="433"/>
      <c r="U22" s="183">
        <f>+U28+U30+V31</f>
        <v>86</v>
      </c>
      <c r="V22" s="183">
        <f>+V28+V30+U31</f>
        <v>78</v>
      </c>
      <c r="W22" s="184">
        <f>+U22-V22</f>
        <v>8</v>
      </c>
    </row>
    <row r="23" spans="1:23" ht="15.75">
      <c r="A23" s="252">
        <v>29</v>
      </c>
      <c r="B23" s="185" t="s">
        <v>20</v>
      </c>
      <c r="C23" s="174" t="str">
        <f>IF(A23="","",INDEX(Nimet!$B$6:$B$230,A23))</f>
        <v>Johan  Nyberg</v>
      </c>
      <c r="D23" s="174" t="str">
        <f>IF(A23="","",INDEX(Nimet!$C$6:$C$230,A23))</f>
        <v>PT-Espoo</v>
      </c>
      <c r="E23" s="186">
        <f>+R27</f>
        <v>0</v>
      </c>
      <c r="F23" s="187">
        <f>+Q27</f>
        <v>3</v>
      </c>
      <c r="G23" s="186">
        <f>R30</f>
        <v>0</v>
      </c>
      <c r="H23" s="187">
        <f>Q30</f>
        <v>3</v>
      </c>
      <c r="I23" s="188"/>
      <c r="J23" s="189"/>
      <c r="K23" s="186">
        <f>Q32</f>
        <v>3</v>
      </c>
      <c r="L23" s="187">
        <f>R32</f>
        <v>1</v>
      </c>
      <c r="M23" s="186"/>
      <c r="N23" s="187"/>
      <c r="O23" s="179">
        <f>IF(SUM(E23:N23)=0,"",COUNTIF(J21:J24,"3"))</f>
        <v>1</v>
      </c>
      <c r="P23" s="180">
        <f>IF(SUM(F23:O23)=0,"",COUNTIF(I21:I24,"3"))</f>
        <v>2</v>
      </c>
      <c r="Q23" s="181">
        <f>IF(SUM(E23:N23)=0,"",SUM(J21:J24))</f>
        <v>3</v>
      </c>
      <c r="R23" s="182">
        <f>IF(SUM(E23:N23)=0,"",SUM(I21:I24))</f>
        <v>7</v>
      </c>
      <c r="S23" s="432">
        <v>3</v>
      </c>
      <c r="T23" s="433"/>
      <c r="U23" s="183">
        <f>+V27+V30+U32</f>
        <v>71</v>
      </c>
      <c r="V23" s="183">
        <f>+U27+U30+V32</f>
        <v>110</v>
      </c>
      <c r="W23" s="184">
        <f>+U23-V23</f>
        <v>-39</v>
      </c>
    </row>
    <row r="24" spans="1:23" ht="16.5" thickBot="1">
      <c r="A24" s="252">
        <v>51</v>
      </c>
      <c r="B24" s="185" t="s">
        <v>14</v>
      </c>
      <c r="C24" s="174" t="str">
        <f>IF(A24="","",INDEX(Nimet!$B$6:$B$230,A24))</f>
        <v>Sampo Enkkelä</v>
      </c>
      <c r="D24" s="174" t="str">
        <f>IF(A24="","",INDEX(Nimet!$C$6:$C$230,A24))</f>
        <v>KuPTS</v>
      </c>
      <c r="E24" s="186">
        <f>R29</f>
        <v>0</v>
      </c>
      <c r="F24" s="187">
        <f>Q29</f>
        <v>3</v>
      </c>
      <c r="G24" s="186">
        <f>R28</f>
        <v>0</v>
      </c>
      <c r="H24" s="187">
        <f>Q28</f>
        <v>3</v>
      </c>
      <c r="I24" s="186">
        <f>R32</f>
        <v>1</v>
      </c>
      <c r="J24" s="187">
        <f>Q32</f>
        <v>3</v>
      </c>
      <c r="K24" s="188"/>
      <c r="L24" s="189"/>
      <c r="M24" s="186"/>
      <c r="N24" s="187"/>
      <c r="O24" s="179">
        <f>IF(SUM(E24:N24)=0,"",COUNTIF(L21:L24,"3"))</f>
        <v>0</v>
      </c>
      <c r="P24" s="180">
        <f>IF(SUM(F24:O24)=0,"",COUNTIF(K21:K24,"3"))</f>
        <v>3</v>
      </c>
      <c r="Q24" s="181">
        <f>IF(SUM(E24:N25)=0,"",SUM(L21:L24))</f>
        <v>1</v>
      </c>
      <c r="R24" s="182">
        <f>IF(SUM(E24:N24)=0,"",SUM(K21:K24))</f>
        <v>9</v>
      </c>
      <c r="S24" s="434">
        <v>4</v>
      </c>
      <c r="T24" s="435"/>
      <c r="U24" s="183">
        <f>+V28+V29+V32</f>
        <v>71</v>
      </c>
      <c r="V24" s="183">
        <f>+U28+U29+U32</f>
        <v>110</v>
      </c>
      <c r="W24" s="184">
        <f>+U24-V24</f>
        <v>-39</v>
      </c>
    </row>
    <row r="25" spans="2:25" ht="16.5" thickTop="1">
      <c r="B25" s="190"/>
      <c r="C25" s="191" t="s">
        <v>219</v>
      </c>
      <c r="D25" s="192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4"/>
      <c r="T25" s="195"/>
      <c r="U25" s="196"/>
      <c r="V25" s="197" t="s">
        <v>220</v>
      </c>
      <c r="W25" s="198">
        <f>SUM(W21:W24)</f>
        <v>0</v>
      </c>
      <c r="X25" s="197" t="str">
        <f>IF(W25=0,"OK","Virhe")</f>
        <v>OK</v>
      </c>
      <c r="Y25" s="199"/>
    </row>
    <row r="26" spans="2:23" ht="16.5" thickBot="1">
      <c r="B26" s="200"/>
      <c r="C26" s="201" t="s">
        <v>221</v>
      </c>
      <c r="D26" s="202"/>
      <c r="E26" s="203"/>
      <c r="F26" s="204"/>
      <c r="G26" s="422" t="s">
        <v>222</v>
      </c>
      <c r="H26" s="423"/>
      <c r="I26" s="424" t="s">
        <v>223</v>
      </c>
      <c r="J26" s="425"/>
      <c r="K26" s="424" t="s">
        <v>224</v>
      </c>
      <c r="L26" s="425"/>
      <c r="M26" s="424" t="s">
        <v>225</v>
      </c>
      <c r="N26" s="425"/>
      <c r="O26" s="424" t="s">
        <v>226</v>
      </c>
      <c r="P26" s="425"/>
      <c r="Q26" s="440" t="s">
        <v>380</v>
      </c>
      <c r="R26" s="441"/>
      <c r="T26" s="205"/>
      <c r="U26" s="206" t="s">
        <v>24</v>
      </c>
      <c r="V26" s="207"/>
      <c r="W26" s="172" t="s">
        <v>25</v>
      </c>
    </row>
    <row r="27" spans="2:35" ht="15.75">
      <c r="B27" s="344" t="s">
        <v>63</v>
      </c>
      <c r="C27" s="208" t="str">
        <f>IF(C21&gt;"",C21,"")</f>
        <v>Mikhail  Kantonistov</v>
      </c>
      <c r="D27" s="208" t="str">
        <f>IF(C23&gt;"",C23,"")</f>
        <v>Johan  Nyberg</v>
      </c>
      <c r="E27" s="209"/>
      <c r="F27" s="210"/>
      <c r="G27" s="442">
        <v>0</v>
      </c>
      <c r="H27" s="443"/>
      <c r="I27" s="444">
        <v>2</v>
      </c>
      <c r="J27" s="445"/>
      <c r="K27" s="444">
        <v>3</v>
      </c>
      <c r="L27" s="445"/>
      <c r="M27" s="444"/>
      <c r="N27" s="445"/>
      <c r="O27" s="428"/>
      <c r="P27" s="429"/>
      <c r="Q27" s="211">
        <f aca="true" t="shared" si="14" ref="Q27:Q32">IF(COUNT(G27:O27)=0,"",COUNTIF(G27:O27,"&gt;=0"))</f>
        <v>3</v>
      </c>
      <c r="R27" s="212">
        <f aca="true" t="shared" si="15" ref="R27:R32">IF(COUNT(G27:O27)=0,"",(IF(LEFT(G27,1)="-",1,0)+IF(LEFT(I27,1)="-",1,0)+IF(LEFT(K27,1)="-",1,0)+IF(LEFT(M27,1)="-",1,0)+IF(LEFT(O27,1)="-",1,0)))</f>
        <v>0</v>
      </c>
      <c r="S27" s="213"/>
      <c r="T27" s="214"/>
      <c r="U27" s="215">
        <f aca="true" t="shared" si="16" ref="U27:V32">+Z27+AB27+AD27+AF27+AH27</f>
        <v>33</v>
      </c>
      <c r="V27" s="216">
        <f t="shared" si="16"/>
        <v>5</v>
      </c>
      <c r="W27" s="217">
        <f aca="true" t="shared" si="17" ref="W27:W32">+U27-V27</f>
        <v>28</v>
      </c>
      <c r="Z27" s="218">
        <f aca="true" t="shared" si="18" ref="Z27:Z32">IF(G27="",0,IF(LEFT(G27,1)="-",ABS(G27),(IF(G27&gt;9,G27+2,11))))</f>
        <v>11</v>
      </c>
      <c r="AA27" s="219">
        <f aca="true" t="shared" si="19" ref="AA27:AA32">IF(G27="",0,IF(LEFT(G27,1)="-",(IF(ABS(G27)&gt;9,(ABS(G27)+2),11)),G27))</f>
        <v>0</v>
      </c>
      <c r="AB27" s="218">
        <f aca="true" t="shared" si="20" ref="AB27:AB32">IF(I27="",0,IF(LEFT(I27,1)="-",ABS(I27),(IF(I27&gt;9,I27+2,11))))</f>
        <v>11</v>
      </c>
      <c r="AC27" s="219">
        <f aca="true" t="shared" si="21" ref="AC27:AC32">IF(I27="",0,IF(LEFT(I27,1)="-",(IF(ABS(I27)&gt;9,(ABS(I27)+2),11)),I27))</f>
        <v>2</v>
      </c>
      <c r="AD27" s="218">
        <f aca="true" t="shared" si="22" ref="AD27:AD32">IF(K27="",0,IF(LEFT(K27,1)="-",ABS(K27),(IF(K27&gt;9,K27+2,11))))</f>
        <v>11</v>
      </c>
      <c r="AE27" s="219">
        <f aca="true" t="shared" si="23" ref="AE27:AE32">IF(K27="",0,IF(LEFT(K27,1)="-",(IF(ABS(K27)&gt;9,(ABS(K27)+2),11)),K27))</f>
        <v>3</v>
      </c>
      <c r="AF27" s="218">
        <f aca="true" t="shared" si="24" ref="AF27:AF32">IF(M27="",0,IF(LEFT(M27,1)="-",ABS(M27),(IF(M27&gt;9,M27+2,11))))</f>
        <v>0</v>
      </c>
      <c r="AG27" s="219">
        <f aca="true" t="shared" si="25" ref="AG27:AG32">IF(M27="",0,IF(LEFT(M27,1)="-",(IF(ABS(M27)&gt;9,(ABS(M27)+2),11)),M27))</f>
        <v>0</v>
      </c>
      <c r="AH27" s="218">
        <f aca="true" t="shared" si="26" ref="AH27:AH32">IF(O27="",0,IF(LEFT(O27,1)="-",ABS(O27),(IF(O27&gt;9,O27+2,11))))</f>
        <v>0</v>
      </c>
      <c r="AI27" s="219">
        <f aca="true" t="shared" si="27" ref="AI27:AI32">IF(O27="",0,IF(LEFT(O27,1)="-",(IF(ABS(O27)&gt;9,(ABS(O27)+2),11)),O27))</f>
        <v>0</v>
      </c>
    </row>
    <row r="28" spans="2:35" ht="15.75">
      <c r="B28" s="344" t="s">
        <v>59</v>
      </c>
      <c r="C28" s="208" t="str">
        <f>IF(C22&gt;"",C22,"")</f>
        <v>Anton Mäkinen</v>
      </c>
      <c r="D28" s="208" t="str">
        <f>IF(C24&gt;"",C24,"")</f>
        <v>Sampo Enkkelä</v>
      </c>
      <c r="E28" s="220"/>
      <c r="F28" s="210"/>
      <c r="G28" s="446">
        <v>7</v>
      </c>
      <c r="H28" s="447"/>
      <c r="I28" s="446">
        <v>8</v>
      </c>
      <c r="J28" s="447"/>
      <c r="K28" s="446">
        <v>5</v>
      </c>
      <c r="L28" s="447"/>
      <c r="M28" s="446"/>
      <c r="N28" s="447"/>
      <c r="O28" s="446"/>
      <c r="P28" s="447"/>
      <c r="Q28" s="211">
        <f t="shared" si="14"/>
        <v>3</v>
      </c>
      <c r="R28" s="212">
        <f t="shared" si="15"/>
        <v>0</v>
      </c>
      <c r="S28" s="221"/>
      <c r="T28" s="222"/>
      <c r="U28" s="215">
        <f t="shared" si="16"/>
        <v>33</v>
      </c>
      <c r="V28" s="216">
        <f t="shared" si="16"/>
        <v>20</v>
      </c>
      <c r="W28" s="217">
        <f t="shared" si="17"/>
        <v>13</v>
      </c>
      <c r="Z28" s="223">
        <f t="shared" si="18"/>
        <v>11</v>
      </c>
      <c r="AA28" s="224">
        <f t="shared" si="19"/>
        <v>7</v>
      </c>
      <c r="AB28" s="223">
        <f t="shared" si="20"/>
        <v>11</v>
      </c>
      <c r="AC28" s="224">
        <f t="shared" si="21"/>
        <v>8</v>
      </c>
      <c r="AD28" s="223">
        <f t="shared" si="22"/>
        <v>11</v>
      </c>
      <c r="AE28" s="224">
        <f t="shared" si="23"/>
        <v>5</v>
      </c>
      <c r="AF28" s="223">
        <f t="shared" si="24"/>
        <v>0</v>
      </c>
      <c r="AG28" s="224">
        <f t="shared" si="25"/>
        <v>0</v>
      </c>
      <c r="AH28" s="223">
        <f t="shared" si="26"/>
        <v>0</v>
      </c>
      <c r="AI28" s="224">
        <f t="shared" si="27"/>
        <v>0</v>
      </c>
    </row>
    <row r="29" spans="2:35" ht="16.5" thickBot="1">
      <c r="B29" s="344" t="s">
        <v>68</v>
      </c>
      <c r="C29" s="201" t="str">
        <f>IF(C21&gt;"",C21,"")</f>
        <v>Mikhail  Kantonistov</v>
      </c>
      <c r="D29" s="201" t="str">
        <f>IF(C24&gt;"",C24,"")</f>
        <v>Sampo Enkkelä</v>
      </c>
      <c r="E29" s="203"/>
      <c r="F29" s="225"/>
      <c r="G29" s="438">
        <v>2</v>
      </c>
      <c r="H29" s="439"/>
      <c r="I29" s="438">
        <v>4</v>
      </c>
      <c r="J29" s="439"/>
      <c r="K29" s="438">
        <v>1</v>
      </c>
      <c r="L29" s="439"/>
      <c r="M29" s="438"/>
      <c r="N29" s="439"/>
      <c r="O29" s="438"/>
      <c r="P29" s="439"/>
      <c r="Q29" s="211">
        <f t="shared" si="14"/>
        <v>3</v>
      </c>
      <c r="R29" s="212">
        <f t="shared" si="15"/>
        <v>0</v>
      </c>
      <c r="S29" s="221"/>
      <c r="T29" s="222"/>
      <c r="U29" s="215">
        <f t="shared" si="16"/>
        <v>33</v>
      </c>
      <c r="V29" s="216">
        <f t="shared" si="16"/>
        <v>7</v>
      </c>
      <c r="W29" s="217">
        <f t="shared" si="17"/>
        <v>26</v>
      </c>
      <c r="Z29" s="223">
        <f t="shared" si="18"/>
        <v>11</v>
      </c>
      <c r="AA29" s="224">
        <f t="shared" si="19"/>
        <v>2</v>
      </c>
      <c r="AB29" s="223">
        <f t="shared" si="20"/>
        <v>11</v>
      </c>
      <c r="AC29" s="224">
        <f t="shared" si="21"/>
        <v>4</v>
      </c>
      <c r="AD29" s="223">
        <f t="shared" si="22"/>
        <v>11</v>
      </c>
      <c r="AE29" s="224">
        <f t="shared" si="23"/>
        <v>1</v>
      </c>
      <c r="AF29" s="223">
        <f t="shared" si="24"/>
        <v>0</v>
      </c>
      <c r="AG29" s="224">
        <f t="shared" si="25"/>
        <v>0</v>
      </c>
      <c r="AH29" s="223">
        <f t="shared" si="26"/>
        <v>0</v>
      </c>
      <c r="AI29" s="224">
        <f t="shared" si="27"/>
        <v>0</v>
      </c>
    </row>
    <row r="30" spans="2:35" ht="15.75">
      <c r="B30" s="344" t="s">
        <v>65</v>
      </c>
      <c r="C30" s="208" t="str">
        <f>IF(C22&gt;"",C22,"")</f>
        <v>Anton Mäkinen</v>
      </c>
      <c r="D30" s="208" t="str">
        <f>IF(C23&gt;"",C23,"")</f>
        <v>Johan  Nyberg</v>
      </c>
      <c r="E30" s="209"/>
      <c r="F30" s="210"/>
      <c r="G30" s="444">
        <v>6</v>
      </c>
      <c r="H30" s="445"/>
      <c r="I30" s="444">
        <v>7</v>
      </c>
      <c r="J30" s="445"/>
      <c r="K30" s="444">
        <v>9</v>
      </c>
      <c r="L30" s="445"/>
      <c r="M30" s="444"/>
      <c r="N30" s="445"/>
      <c r="O30" s="444"/>
      <c r="P30" s="445"/>
      <c r="Q30" s="211">
        <f t="shared" si="14"/>
        <v>3</v>
      </c>
      <c r="R30" s="212">
        <f t="shared" si="15"/>
        <v>0</v>
      </c>
      <c r="S30" s="221"/>
      <c r="T30" s="222"/>
      <c r="U30" s="215">
        <f t="shared" si="16"/>
        <v>33</v>
      </c>
      <c r="V30" s="216">
        <f t="shared" si="16"/>
        <v>22</v>
      </c>
      <c r="W30" s="217">
        <f t="shared" si="17"/>
        <v>11</v>
      </c>
      <c r="Z30" s="223">
        <f t="shared" si="18"/>
        <v>11</v>
      </c>
      <c r="AA30" s="224">
        <f t="shared" si="19"/>
        <v>6</v>
      </c>
      <c r="AB30" s="223">
        <f t="shared" si="20"/>
        <v>11</v>
      </c>
      <c r="AC30" s="224">
        <f t="shared" si="21"/>
        <v>7</v>
      </c>
      <c r="AD30" s="223">
        <f t="shared" si="22"/>
        <v>11</v>
      </c>
      <c r="AE30" s="224">
        <f t="shared" si="23"/>
        <v>9</v>
      </c>
      <c r="AF30" s="223">
        <f t="shared" si="24"/>
        <v>0</v>
      </c>
      <c r="AG30" s="224">
        <f t="shared" si="25"/>
        <v>0</v>
      </c>
      <c r="AH30" s="223">
        <f t="shared" si="26"/>
        <v>0</v>
      </c>
      <c r="AI30" s="224">
        <f t="shared" si="27"/>
        <v>0</v>
      </c>
    </row>
    <row r="31" spans="2:35" ht="15.75">
      <c r="B31" s="344" t="s">
        <v>67</v>
      </c>
      <c r="C31" s="208" t="str">
        <f>IF(C21&gt;"",C21,"")</f>
        <v>Mikhail  Kantonistov</v>
      </c>
      <c r="D31" s="208" t="str">
        <f>IF(C22&gt;"",C22,"")</f>
        <v>Anton Mäkinen</v>
      </c>
      <c r="E31" s="220"/>
      <c r="F31" s="210"/>
      <c r="G31" s="446">
        <v>2</v>
      </c>
      <c r="H31" s="447"/>
      <c r="I31" s="446">
        <v>12</v>
      </c>
      <c r="J31" s="447"/>
      <c r="K31" s="448">
        <v>6</v>
      </c>
      <c r="L31" s="449"/>
      <c r="M31" s="446"/>
      <c r="N31" s="447"/>
      <c r="O31" s="446"/>
      <c r="P31" s="447"/>
      <c r="Q31" s="211">
        <f t="shared" si="14"/>
        <v>3</v>
      </c>
      <c r="R31" s="212">
        <f t="shared" si="15"/>
        <v>0</v>
      </c>
      <c r="S31" s="221"/>
      <c r="T31" s="222"/>
      <c r="U31" s="215">
        <f t="shared" si="16"/>
        <v>36</v>
      </c>
      <c r="V31" s="216">
        <f t="shared" si="16"/>
        <v>20</v>
      </c>
      <c r="W31" s="217">
        <f t="shared" si="17"/>
        <v>16</v>
      </c>
      <c r="Z31" s="223">
        <f t="shared" si="18"/>
        <v>11</v>
      </c>
      <c r="AA31" s="224">
        <f t="shared" si="19"/>
        <v>2</v>
      </c>
      <c r="AB31" s="223">
        <f t="shared" si="20"/>
        <v>14</v>
      </c>
      <c r="AC31" s="224">
        <f t="shared" si="21"/>
        <v>12</v>
      </c>
      <c r="AD31" s="223">
        <f t="shared" si="22"/>
        <v>11</v>
      </c>
      <c r="AE31" s="224">
        <f t="shared" si="23"/>
        <v>6</v>
      </c>
      <c r="AF31" s="223">
        <f t="shared" si="24"/>
        <v>0</v>
      </c>
      <c r="AG31" s="224">
        <f t="shared" si="25"/>
        <v>0</v>
      </c>
      <c r="AH31" s="223">
        <f t="shared" si="26"/>
        <v>0</v>
      </c>
      <c r="AI31" s="224">
        <f t="shared" si="27"/>
        <v>0</v>
      </c>
    </row>
    <row r="32" spans="2:35" ht="16.5" thickBot="1">
      <c r="B32" s="345" t="s">
        <v>69</v>
      </c>
      <c r="C32" s="226" t="str">
        <f>IF(C23&gt;"",C23,"")</f>
        <v>Johan  Nyberg</v>
      </c>
      <c r="D32" s="226" t="str">
        <f>IF(C24&gt;"",C24,"")</f>
        <v>Sampo Enkkelä</v>
      </c>
      <c r="E32" s="227"/>
      <c r="F32" s="228"/>
      <c r="G32" s="450">
        <v>13</v>
      </c>
      <c r="H32" s="451"/>
      <c r="I32" s="450">
        <v>-5</v>
      </c>
      <c r="J32" s="451"/>
      <c r="K32" s="450">
        <v>11</v>
      </c>
      <c r="L32" s="451"/>
      <c r="M32" s="450">
        <v>9</v>
      </c>
      <c r="N32" s="451"/>
      <c r="O32" s="450"/>
      <c r="P32" s="451"/>
      <c r="Q32" s="229">
        <f t="shared" si="14"/>
        <v>3</v>
      </c>
      <c r="R32" s="230">
        <f t="shared" si="15"/>
        <v>1</v>
      </c>
      <c r="S32" s="231"/>
      <c r="T32" s="232"/>
      <c r="U32" s="215">
        <f t="shared" si="16"/>
        <v>44</v>
      </c>
      <c r="V32" s="216">
        <f t="shared" si="16"/>
        <v>44</v>
      </c>
      <c r="W32" s="217">
        <f t="shared" si="17"/>
        <v>0</v>
      </c>
      <c r="Z32" s="233">
        <f t="shared" si="18"/>
        <v>15</v>
      </c>
      <c r="AA32" s="234">
        <f t="shared" si="19"/>
        <v>13</v>
      </c>
      <c r="AB32" s="233">
        <f t="shared" si="20"/>
        <v>5</v>
      </c>
      <c r="AC32" s="234">
        <f t="shared" si="21"/>
        <v>11</v>
      </c>
      <c r="AD32" s="233">
        <f t="shared" si="22"/>
        <v>13</v>
      </c>
      <c r="AE32" s="234">
        <f t="shared" si="23"/>
        <v>11</v>
      </c>
      <c r="AF32" s="233">
        <f t="shared" si="24"/>
        <v>11</v>
      </c>
      <c r="AG32" s="234">
        <f t="shared" si="25"/>
        <v>9</v>
      </c>
      <c r="AH32" s="233">
        <f t="shared" si="26"/>
        <v>0</v>
      </c>
      <c r="AI32" s="234">
        <f t="shared" si="27"/>
        <v>0</v>
      </c>
    </row>
    <row r="33" ht="15.75" thickTop="1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</sheetData>
  <mergeCells count="108">
    <mergeCell ref="C2:D2"/>
    <mergeCell ref="K2:N2"/>
    <mergeCell ref="Q2:T2"/>
    <mergeCell ref="E3:G3"/>
    <mergeCell ref="H3:J3"/>
    <mergeCell ref="K3:N3"/>
    <mergeCell ref="Q3:T3"/>
    <mergeCell ref="E4:F4"/>
    <mergeCell ref="G4:H4"/>
    <mergeCell ref="I4:J4"/>
    <mergeCell ref="K4:L4"/>
    <mergeCell ref="M4:N4"/>
    <mergeCell ref="S4:T4"/>
    <mergeCell ref="U4:V4"/>
    <mergeCell ref="S5:T5"/>
    <mergeCell ref="S6:T6"/>
    <mergeCell ref="S7:T7"/>
    <mergeCell ref="S8:T8"/>
    <mergeCell ref="G10:H10"/>
    <mergeCell ref="I10:J10"/>
    <mergeCell ref="K10:L10"/>
    <mergeCell ref="M10:N10"/>
    <mergeCell ref="O10:P10"/>
    <mergeCell ref="Q10:R10"/>
    <mergeCell ref="G11:H11"/>
    <mergeCell ref="I11:J11"/>
    <mergeCell ref="K11:L11"/>
    <mergeCell ref="M11:N11"/>
    <mergeCell ref="O11:P11"/>
    <mergeCell ref="G12:H12"/>
    <mergeCell ref="I12:J12"/>
    <mergeCell ref="K12:L12"/>
    <mergeCell ref="M12:N12"/>
    <mergeCell ref="O12:P12"/>
    <mergeCell ref="G13:H13"/>
    <mergeCell ref="I13:J13"/>
    <mergeCell ref="K13:L13"/>
    <mergeCell ref="M13:N13"/>
    <mergeCell ref="O13:P13"/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G16:H16"/>
    <mergeCell ref="I16:J16"/>
    <mergeCell ref="K16:L16"/>
    <mergeCell ref="M16:N16"/>
    <mergeCell ref="O16:P16"/>
    <mergeCell ref="C18:D18"/>
    <mergeCell ref="K18:N18"/>
    <mergeCell ref="Q18:T18"/>
    <mergeCell ref="E19:G19"/>
    <mergeCell ref="H19:J19"/>
    <mergeCell ref="K19:N19"/>
    <mergeCell ref="Q19:T19"/>
    <mergeCell ref="E20:F20"/>
    <mergeCell ref="G20:H20"/>
    <mergeCell ref="I20:J20"/>
    <mergeCell ref="K20:L20"/>
    <mergeCell ref="M20:N20"/>
    <mergeCell ref="S20:T20"/>
    <mergeCell ref="U20:V20"/>
    <mergeCell ref="S21:T21"/>
    <mergeCell ref="S22:T22"/>
    <mergeCell ref="S23:T23"/>
    <mergeCell ref="S24:T24"/>
    <mergeCell ref="G26:H26"/>
    <mergeCell ref="I26:J26"/>
    <mergeCell ref="K26:L26"/>
    <mergeCell ref="M26:N26"/>
    <mergeCell ref="O26:P26"/>
    <mergeCell ref="Q26:R26"/>
    <mergeCell ref="G27:H27"/>
    <mergeCell ref="I27:J27"/>
    <mergeCell ref="K27:L27"/>
    <mergeCell ref="M27:N27"/>
    <mergeCell ref="O27:P27"/>
    <mergeCell ref="G28:H28"/>
    <mergeCell ref="I28:J28"/>
    <mergeCell ref="K28:L28"/>
    <mergeCell ref="M28:N28"/>
    <mergeCell ref="O28:P28"/>
    <mergeCell ref="G29:H29"/>
    <mergeCell ref="I29:J29"/>
    <mergeCell ref="K29:L29"/>
    <mergeCell ref="M29:N29"/>
    <mergeCell ref="O29:P29"/>
    <mergeCell ref="G30:H30"/>
    <mergeCell ref="I30:J30"/>
    <mergeCell ref="K30:L30"/>
    <mergeCell ref="M30:N30"/>
    <mergeCell ref="O30:P30"/>
    <mergeCell ref="G31:H31"/>
    <mergeCell ref="I31:J31"/>
    <mergeCell ref="K31:L31"/>
    <mergeCell ref="M31:N31"/>
    <mergeCell ref="O31:P31"/>
    <mergeCell ref="G32:H32"/>
    <mergeCell ref="I32:J32"/>
    <mergeCell ref="K32:L32"/>
    <mergeCell ref="M32:N32"/>
    <mergeCell ref="O32:P32"/>
  </mergeCells>
  <printOptions/>
  <pageMargins left="0.7500000000000001" right="0.7500000000000001" top="1" bottom="1" header="0.5" footer="0.5"/>
  <pageSetup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zoomScale="75" zoomScaleNormal="75" workbookViewId="0" topLeftCell="A1">
      <selection activeCell="A19" sqref="A19"/>
    </sheetView>
  </sheetViews>
  <sheetFormatPr defaultColWidth="9.140625" defaultRowHeight="19.5" customHeight="1"/>
  <cols>
    <col min="1" max="1" width="5.28125" style="245" customWidth="1"/>
    <col min="2" max="2" width="4.8515625" style="257" customWidth="1"/>
    <col min="3" max="3" width="5.421875" style="257" customWidth="1"/>
    <col min="4" max="4" width="28.28125" style="245" customWidth="1"/>
    <col min="5" max="5" width="12.8515625" style="245" customWidth="1"/>
    <col min="6" max="9" width="18.421875" style="257" customWidth="1"/>
    <col min="10" max="16384" width="9.140625" style="245" customWidth="1"/>
  </cols>
  <sheetData>
    <row r="1" spans="2:9" s="91" customFormat="1" ht="24.75" customHeight="1">
      <c r="B1" s="92"/>
      <c r="C1" s="92"/>
      <c r="D1" s="147" t="s">
        <v>166</v>
      </c>
      <c r="E1" s="496" t="str">
        <f>IF(Nimet!C1="","",Nimet!C1)</f>
        <v>PT 75 Kansalliset</v>
      </c>
      <c r="F1" s="497"/>
      <c r="G1" s="92"/>
      <c r="H1" s="92"/>
      <c r="I1" s="92"/>
    </row>
    <row r="2" spans="2:10" s="91" customFormat="1" ht="24.75" customHeight="1">
      <c r="B2" s="93"/>
      <c r="C2" s="93"/>
      <c r="D2" s="394" t="s">
        <v>167</v>
      </c>
      <c r="E2" s="496" t="s">
        <v>232</v>
      </c>
      <c r="F2" s="497"/>
      <c r="G2" s="94"/>
      <c r="H2" s="94"/>
      <c r="I2" s="94"/>
      <c r="J2" s="95"/>
    </row>
    <row r="3" spans="2:10" s="91" customFormat="1" ht="24.75" customHeight="1">
      <c r="B3" s="93"/>
      <c r="C3" s="93"/>
      <c r="D3" s="395" t="s">
        <v>229</v>
      </c>
      <c r="E3" s="498" t="s">
        <v>233</v>
      </c>
      <c r="F3" s="499"/>
      <c r="G3" s="96"/>
      <c r="H3" s="96"/>
      <c r="I3" s="96"/>
      <c r="J3" s="95"/>
    </row>
    <row r="4" spans="2:10" ht="24.75" customHeight="1" thickBot="1">
      <c r="B4" s="248"/>
      <c r="C4" s="248"/>
      <c r="D4" s="249"/>
      <c r="E4" s="249"/>
      <c r="F4" s="250"/>
      <c r="G4" s="250"/>
      <c r="H4" s="250"/>
      <c r="I4" s="250"/>
      <c r="J4" s="251"/>
    </row>
    <row r="5" spans="1:11" ht="30" customHeight="1">
      <c r="A5" s="252">
        <v>28</v>
      </c>
      <c r="B5" s="253" t="s">
        <v>713</v>
      </c>
      <c r="C5" s="73">
        <v>1</v>
      </c>
      <c r="D5" s="86" t="str">
        <f>IF(A5="","",INDEX('[1]Nimet'!$B$6:$B$230,A5))</f>
        <v>Jan Nyberg</v>
      </c>
      <c r="E5" s="254" t="str">
        <f>IF(A5="","",INDEX('[1]Nimet'!$C$6:$C$230,A5))</f>
        <v>PT-Espoo</v>
      </c>
      <c r="F5" s="255"/>
      <c r="G5" s="255"/>
      <c r="H5" s="255"/>
      <c r="I5" s="255"/>
      <c r="J5" s="103"/>
      <c r="K5" s="257"/>
    </row>
    <row r="6" spans="1:11" ht="30" customHeight="1" thickBot="1">
      <c r="A6" s="252"/>
      <c r="B6" s="258"/>
      <c r="C6" s="74">
        <v>1</v>
      </c>
      <c r="D6" s="259">
        <f>IF(A6="","",INDEX('[1]Nimet'!$B$6:$B$230,A6))</f>
      </c>
      <c r="E6" s="260">
        <f>IF(A6="","",INDEX('[1]Nimet'!$C$6:$C$230,A6))</f>
      </c>
      <c r="F6" s="79"/>
      <c r="G6" s="255" t="s">
        <v>808</v>
      </c>
      <c r="H6" s="255"/>
      <c r="I6" s="255"/>
      <c r="J6" s="256"/>
      <c r="K6" s="257"/>
    </row>
    <row r="7" spans="1:11" ht="30" customHeight="1">
      <c r="A7" s="252"/>
      <c r="B7" s="263"/>
      <c r="C7" s="75">
        <v>3</v>
      </c>
      <c r="D7" s="87">
        <f>IF(A7="","",INDEX('[1]Nimet'!$B$6:$B$230,A7))</f>
      </c>
      <c r="E7" s="264">
        <f>IF(A7="","",INDEX('[1]Nimet'!$C$6:$C$230,A7))</f>
      </c>
      <c r="F7" s="265"/>
      <c r="G7" s="79" t="s">
        <v>809</v>
      </c>
      <c r="H7" s="267"/>
      <c r="I7" s="255"/>
      <c r="J7" s="256"/>
      <c r="K7" s="257"/>
    </row>
    <row r="8" spans="1:11" ht="30" customHeight="1" thickBot="1">
      <c r="A8" s="252">
        <v>56</v>
      </c>
      <c r="B8" s="268" t="s">
        <v>710</v>
      </c>
      <c r="C8" s="76">
        <v>4</v>
      </c>
      <c r="D8" s="106" t="str">
        <f>IF(A8="","",INDEX('[1]Nimet'!$B$6:$B$230,A8))</f>
        <v>Anton Mäkinen</v>
      </c>
      <c r="E8" s="269" t="str">
        <f>IF(A8="","",INDEX('[1]Nimet'!$C$6:$C$230,A8))</f>
        <v>MBF</v>
      </c>
      <c r="F8" s="77"/>
      <c r="G8" s="267"/>
      <c r="H8" s="72" t="s">
        <v>881</v>
      </c>
      <c r="I8" s="255"/>
      <c r="J8" s="256"/>
      <c r="K8" s="257"/>
    </row>
    <row r="9" spans="1:11" ht="30" customHeight="1">
      <c r="A9" s="252">
        <v>68</v>
      </c>
      <c r="B9" s="253" t="s">
        <v>711</v>
      </c>
      <c r="C9" s="73">
        <v>5</v>
      </c>
      <c r="D9" s="139" t="str">
        <f>IF(A9="","",INDEX('[1]Nimet'!$B$6:$B$230,A9))</f>
        <v>Veikka  Flemming</v>
      </c>
      <c r="E9" s="254" t="str">
        <f>IF(A9="","",INDEX('[1]Nimet'!$C$6:$C$230,A9))</f>
        <v>KoKa</v>
      </c>
      <c r="F9" s="255"/>
      <c r="G9" s="266"/>
      <c r="H9" s="255" t="s">
        <v>811</v>
      </c>
      <c r="I9" s="255"/>
      <c r="J9" s="256"/>
      <c r="K9" s="257"/>
    </row>
    <row r="10" spans="1:11" ht="30" customHeight="1" thickBot="1">
      <c r="A10" s="252"/>
      <c r="B10" s="258"/>
      <c r="C10" s="74">
        <v>6</v>
      </c>
      <c r="D10" s="259">
        <f>IF(A10="","",INDEX('[1]Nimet'!$B$6:$B$230,A10))</f>
      </c>
      <c r="E10" s="260">
        <f>IF(A10="","",INDEX('[1]Nimet'!$C$6:$C$230,A10))</f>
      </c>
      <c r="F10" s="79"/>
      <c r="G10" s="270" t="s">
        <v>881</v>
      </c>
      <c r="H10"/>
      <c r="I10"/>
      <c r="J10"/>
      <c r="K10" s="257"/>
    </row>
    <row r="11" spans="1:11" ht="30" customHeight="1">
      <c r="A11" s="252"/>
      <c r="B11" s="263"/>
      <c r="C11" s="75">
        <v>7</v>
      </c>
      <c r="D11" s="87">
        <f>IF(A11="","",INDEX('[1]Nimet'!$B$6:$B$230,A11))</f>
      </c>
      <c r="E11" s="264">
        <f>IF(A11="","",INDEX('[1]Nimet'!$C$6:$C$230,A11))</f>
      </c>
      <c r="F11" s="265"/>
      <c r="G11" s="255" t="s">
        <v>810</v>
      </c>
      <c r="H11"/>
      <c r="I11"/>
      <c r="J11"/>
      <c r="K11" s="257"/>
    </row>
    <row r="12" spans="1:11" ht="30" customHeight="1" thickBot="1">
      <c r="A12" s="252">
        <v>26</v>
      </c>
      <c r="B12" s="268" t="s">
        <v>486</v>
      </c>
      <c r="C12" s="76">
        <v>8</v>
      </c>
      <c r="D12" s="149" t="str">
        <f>IF(A12="","",INDEX('[1]Nimet'!$B$6:$B$230,A12))</f>
        <v>Mikhail  Kantonistov</v>
      </c>
      <c r="E12" s="269" t="str">
        <f>IF(A12="","",INDEX('[1]Nimet'!$C$6:$C$230,A12))</f>
        <v>PT-Espoo</v>
      </c>
      <c r="F12" s="77"/>
      <c r="G12" s="267"/>
      <c r="H12"/>
      <c r="I12"/>
      <c r="J12"/>
      <c r="K12" s="257"/>
    </row>
    <row r="13" spans="1:11" ht="30" customHeight="1">
      <c r="A13" s="271"/>
      <c r="D13" s="257"/>
      <c r="E13" s="257"/>
      <c r="G13" s="255"/>
      <c r="H13"/>
      <c r="I13"/>
      <c r="J13"/>
      <c r="K13" s="257"/>
    </row>
    <row r="14" spans="3:11" ht="24.75" customHeight="1">
      <c r="C14" s="121" t="s">
        <v>45</v>
      </c>
      <c r="D14" s="132"/>
      <c r="E14" s="275"/>
      <c r="F14" s="43"/>
      <c r="G14" s="247"/>
      <c r="H14" s="32"/>
      <c r="I14"/>
      <c r="J14"/>
      <c r="K14" s="257"/>
    </row>
    <row r="15" spans="1:5" ht="24.75" customHeight="1">
      <c r="A15" s="252">
        <v>26</v>
      </c>
      <c r="B15" s="44"/>
      <c r="C15" s="403">
        <v>1</v>
      </c>
      <c r="D15" s="404" t="str">
        <f>IF(A15="","",INDEX(Nimet!$B$6:$B$230,A15))</f>
        <v>Mikhail  Kantonistov</v>
      </c>
      <c r="E15" s="408" t="str">
        <f>IF(A15="","",INDEX(Nimet!$C$6:$C$230,A15))</f>
        <v>PT-Espoo</v>
      </c>
    </row>
    <row r="16" spans="1:5" ht="24.75" customHeight="1">
      <c r="A16" s="252">
        <v>28</v>
      </c>
      <c r="B16" s="44"/>
      <c r="C16" s="403">
        <v>2</v>
      </c>
      <c r="D16" s="404" t="str">
        <f>IF(A16="","",INDEX(Nimet!$B$6:$B$230,A16))</f>
        <v>Jan Nyberg</v>
      </c>
      <c r="E16" s="408" t="str">
        <f>IF(A16="","",INDEX(Nimet!$C$6:$C$230,A16))</f>
        <v>PT-Espoo</v>
      </c>
    </row>
    <row r="17" spans="1:5" ht="24.75" customHeight="1">
      <c r="A17" s="252">
        <v>56</v>
      </c>
      <c r="B17" s="44"/>
      <c r="C17" s="403">
        <v>3</v>
      </c>
      <c r="D17" s="404" t="str">
        <f>IF(A17="","",INDEX(Nimet!$B$6:$B$230,A17))</f>
        <v>Anton Mäkinen</v>
      </c>
      <c r="E17" s="408" t="str">
        <f>IF(A17="","",INDEX(Nimet!$C$6:$C$230,A17))</f>
        <v>MBF</v>
      </c>
    </row>
    <row r="18" spans="1:5" ht="24.75" customHeight="1">
      <c r="A18" s="252">
        <v>68</v>
      </c>
      <c r="B18" s="44"/>
      <c r="C18" s="403">
        <v>3</v>
      </c>
      <c r="D18" s="404" t="str">
        <f>IF(A18="","",INDEX(Nimet!$B$6:$B$230,A18))</f>
        <v>Veikka  Flemming</v>
      </c>
      <c r="E18" s="408" t="str">
        <f>IF(A18="","",INDEX(Nimet!$C$6:$C$230,A18))</f>
        <v>KoKa</v>
      </c>
    </row>
    <row r="19" ht="24.75" customHeight="1"/>
    <row r="20" ht="24.75" customHeight="1"/>
    <row r="21" ht="24.75" customHeight="1"/>
    <row r="22" ht="24.75" customHeight="1"/>
  </sheetData>
  <mergeCells count="3">
    <mergeCell ref="E1:F1"/>
    <mergeCell ref="E2:F2"/>
    <mergeCell ref="E3:F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6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2"/>
  <sheetViews>
    <sheetView zoomScale="125" zoomScaleNormal="125" workbookViewId="0" topLeftCell="A56">
      <selection activeCell="S64" sqref="S64:T64"/>
    </sheetView>
  </sheetViews>
  <sheetFormatPr defaultColWidth="11.57421875" defaultRowHeight="12.75"/>
  <cols>
    <col min="1" max="1" width="4.421875" style="159" customWidth="1"/>
    <col min="2" max="2" width="5.421875" style="159" customWidth="1"/>
    <col min="3" max="3" width="19.421875" style="159" customWidth="1"/>
    <col min="4" max="4" width="12.7109375" style="159" customWidth="1"/>
    <col min="5" max="5" width="6.7109375" style="159" customWidth="1"/>
    <col min="6" max="6" width="3.28125" style="159" customWidth="1"/>
    <col min="7" max="13" width="3.8515625" style="159" customWidth="1"/>
    <col min="14" max="14" width="3.28125" style="159" customWidth="1"/>
    <col min="15" max="15" width="4.7109375" style="159" customWidth="1"/>
    <col min="16" max="16" width="4.421875" style="159" customWidth="1"/>
    <col min="17" max="17" width="3.140625" style="159" customWidth="1"/>
    <col min="18" max="18" width="2.421875" style="159" customWidth="1"/>
    <col min="19" max="19" width="3.421875" style="159" customWidth="1"/>
    <col min="20" max="20" width="1.1484375" style="159" customWidth="1"/>
    <col min="21" max="25" width="4.00390625" style="159" hidden="1" customWidth="1"/>
    <col min="26" max="34" width="3.421875" style="159" hidden="1" customWidth="1"/>
    <col min="35" max="35" width="4.140625" style="159" hidden="1" customWidth="1"/>
    <col min="36" max="36" width="4.140625" style="159" customWidth="1"/>
    <col min="37" max="37" width="3.421875" style="159" customWidth="1"/>
    <col min="38" max="38" width="5.421875" style="159" customWidth="1"/>
    <col min="39" max="44" width="3.421875" style="159" customWidth="1"/>
    <col min="45" max="45" width="4.7109375" style="159" customWidth="1"/>
    <col min="46" max="46" width="9.00390625" style="159" customWidth="1"/>
    <col min="47" max="16384" width="11.421875" style="159" customWidth="1"/>
  </cols>
  <sheetData>
    <row r="1" spans="3:4" ht="15.75" thickBot="1">
      <c r="C1" s="160"/>
      <c r="D1" s="160"/>
    </row>
    <row r="2" spans="2:20" ht="16.5" thickTop="1">
      <c r="B2" s="151"/>
      <c r="C2" s="410" t="str">
        <f>IF(Nimet!C1="","",Nimet!C1)</f>
        <v>PT 75 Kansalliset</v>
      </c>
      <c r="D2" s="410"/>
      <c r="E2" s="153"/>
      <c r="F2" s="152"/>
      <c r="G2" s="154"/>
      <c r="H2" s="153"/>
      <c r="I2" s="155"/>
      <c r="J2" s="156"/>
      <c r="K2" s="411" t="s">
        <v>239</v>
      </c>
      <c r="L2" s="411"/>
      <c r="M2" s="411"/>
      <c r="N2" s="412"/>
      <c r="O2" s="157"/>
      <c r="P2" s="158"/>
      <c r="Q2" s="410" t="s">
        <v>208</v>
      </c>
      <c r="R2" s="410"/>
      <c r="S2" s="410"/>
      <c r="T2" s="413"/>
    </row>
    <row r="3" spans="2:20" ht="16.5" thickBot="1">
      <c r="B3" s="161"/>
      <c r="C3" s="162"/>
      <c r="D3" s="163" t="s">
        <v>488</v>
      </c>
      <c r="E3" s="414"/>
      <c r="F3" s="414"/>
      <c r="G3" s="415"/>
      <c r="H3" s="416" t="s">
        <v>15</v>
      </c>
      <c r="I3" s="417"/>
      <c r="J3" s="417"/>
      <c r="K3" s="418" t="s">
        <v>209</v>
      </c>
      <c r="L3" s="418"/>
      <c r="M3" s="418"/>
      <c r="N3" s="419"/>
      <c r="O3" s="164" t="s">
        <v>16</v>
      </c>
      <c r="P3" s="165"/>
      <c r="Q3" s="420" t="s">
        <v>332</v>
      </c>
      <c r="R3" s="420"/>
      <c r="S3" s="420"/>
      <c r="T3" s="421"/>
    </row>
    <row r="4" spans="2:23" ht="16.5" thickTop="1">
      <c r="B4" s="166"/>
      <c r="C4" s="167" t="s">
        <v>17</v>
      </c>
      <c r="D4" s="168" t="s">
        <v>18</v>
      </c>
      <c r="E4" s="426" t="s">
        <v>78</v>
      </c>
      <c r="F4" s="427"/>
      <c r="G4" s="426" t="s">
        <v>19</v>
      </c>
      <c r="H4" s="427"/>
      <c r="I4" s="426" t="s">
        <v>20</v>
      </c>
      <c r="J4" s="427"/>
      <c r="K4" s="426" t="s">
        <v>14</v>
      </c>
      <c r="L4" s="427"/>
      <c r="M4" s="426"/>
      <c r="N4" s="427"/>
      <c r="O4" s="169" t="s">
        <v>165</v>
      </c>
      <c r="P4" s="238" t="s">
        <v>21</v>
      </c>
      <c r="Q4" s="170" t="s">
        <v>22</v>
      </c>
      <c r="R4" s="171"/>
      <c r="S4" s="436" t="s">
        <v>23</v>
      </c>
      <c r="T4" s="437"/>
      <c r="U4" s="430" t="s">
        <v>24</v>
      </c>
      <c r="V4" s="431"/>
      <c r="W4" s="172" t="s">
        <v>25</v>
      </c>
    </row>
    <row r="5" spans="1:23" ht="15.75">
      <c r="A5" s="56">
        <v>28</v>
      </c>
      <c r="B5" s="173" t="s">
        <v>78</v>
      </c>
      <c r="C5" s="174" t="str">
        <f>IF(A5="","",INDEX(Nimet!$B$6:$B$230,A5))</f>
        <v>Jan Nyberg</v>
      </c>
      <c r="D5" s="174" t="str">
        <f>IF(A5="","",INDEX(Nimet!$C$6:$C$230,A5))</f>
        <v>PT-Espoo</v>
      </c>
      <c r="E5" s="175"/>
      <c r="F5" s="176"/>
      <c r="G5" s="177">
        <f>+Q15</f>
        <v>3</v>
      </c>
      <c r="H5" s="178">
        <f>+R15</f>
        <v>0</v>
      </c>
      <c r="I5" s="177">
        <f>Q11</f>
        <v>3</v>
      </c>
      <c r="J5" s="178">
        <f>R11</f>
        <v>0</v>
      </c>
      <c r="K5" s="177">
        <f>Q13</f>
      </c>
      <c r="L5" s="178">
        <f>R13</f>
      </c>
      <c r="M5" s="177"/>
      <c r="N5" s="178"/>
      <c r="O5" s="179">
        <f>IF(SUM(E5:N5)=0,"",COUNTIF(F5:F8,"3"))</f>
        <v>2</v>
      </c>
      <c r="P5" s="180">
        <f>IF(SUM(F5:O5)=0,"",COUNTIF(E5:E8,"3"))</f>
        <v>0</v>
      </c>
      <c r="Q5" s="181">
        <f>IF(SUM(E5:N5)=0,"",SUM(F5:F8))</f>
        <v>6</v>
      </c>
      <c r="R5" s="182">
        <f>IF(SUM(E5:N5)=0,"",SUM(E5:E8))</f>
        <v>0</v>
      </c>
      <c r="S5" s="432">
        <v>1</v>
      </c>
      <c r="T5" s="433"/>
      <c r="U5" s="183">
        <f>+U11+U13+U15</f>
        <v>67</v>
      </c>
      <c r="V5" s="183">
        <f>+V11+V13+V15</f>
        <v>28</v>
      </c>
      <c r="W5" s="184">
        <f>+U5-V5</f>
        <v>39</v>
      </c>
    </row>
    <row r="6" spans="1:23" ht="15.75">
      <c r="A6" s="56">
        <v>71</v>
      </c>
      <c r="B6" s="185" t="s">
        <v>19</v>
      </c>
      <c r="C6" s="174" t="str">
        <f>IF(A6="","",INDEX(Nimet!$B$6:$B$230,A6))</f>
        <v>Niko Pihajoki</v>
      </c>
      <c r="D6" s="174" t="str">
        <f>IF(A6="","",INDEX(Nimet!$C$6:$C$230,A6))</f>
        <v>TuPy</v>
      </c>
      <c r="E6" s="186">
        <f>+R15</f>
        <v>0</v>
      </c>
      <c r="F6" s="187">
        <f>+Q15</f>
        <v>3</v>
      </c>
      <c r="G6" s="188"/>
      <c r="H6" s="189"/>
      <c r="I6" s="186">
        <f>Q14</f>
        <v>3</v>
      </c>
      <c r="J6" s="187">
        <f>R14</f>
        <v>1</v>
      </c>
      <c r="K6" s="186">
        <f>Q12</f>
      </c>
      <c r="L6" s="187">
        <f>R12</f>
      </c>
      <c r="M6" s="186"/>
      <c r="N6" s="187"/>
      <c r="O6" s="179">
        <f>IF(SUM(E6:N6)=0,"",COUNTIF(H5:H8,"3"))</f>
        <v>1</v>
      </c>
      <c r="P6" s="180">
        <f>IF(SUM(F6:O6)=0,"",COUNTIF(G5:G8,"3"))</f>
        <v>1</v>
      </c>
      <c r="Q6" s="181">
        <f>IF(SUM(E6:N6)=0,"",SUM(H5:H8))</f>
        <v>3</v>
      </c>
      <c r="R6" s="182">
        <f>IF(SUM(E6:N6)=0,"",SUM(G5:G8))</f>
        <v>4</v>
      </c>
      <c r="S6" s="432">
        <v>2</v>
      </c>
      <c r="T6" s="433"/>
      <c r="U6" s="183">
        <f>+U12+U14+V15</f>
        <v>64</v>
      </c>
      <c r="V6" s="183">
        <f>+V12+V14+U15</f>
        <v>70</v>
      </c>
      <c r="W6" s="184">
        <f>+U6-V6</f>
        <v>-6</v>
      </c>
    </row>
    <row r="7" spans="1:23" ht="15.75">
      <c r="A7" s="56">
        <v>64</v>
      </c>
      <c r="B7" s="185" t="s">
        <v>20</v>
      </c>
      <c r="C7" s="174" t="str">
        <f>IF(A7="","",INDEX(Nimet!$B$6:$B$230,A7))</f>
        <v>Rolands  Jansons</v>
      </c>
      <c r="D7" s="174" t="str">
        <f>IF(A7="","",INDEX(Nimet!$C$6:$C$230,A7))</f>
        <v>Maunulan Spinni</v>
      </c>
      <c r="E7" s="186">
        <f>+R11</f>
        <v>0</v>
      </c>
      <c r="F7" s="187">
        <f>+Q11</f>
        <v>3</v>
      </c>
      <c r="G7" s="186">
        <f>R14</f>
        <v>1</v>
      </c>
      <c r="H7" s="187">
        <f>Q14</f>
        <v>3</v>
      </c>
      <c r="I7" s="188"/>
      <c r="J7" s="189"/>
      <c r="K7" s="186">
        <f>Q16</f>
      </c>
      <c r="L7" s="187">
        <f>R16</f>
      </c>
      <c r="M7" s="186"/>
      <c r="N7" s="187"/>
      <c r="O7" s="179">
        <f>IF(SUM(E7:N7)=0,"",COUNTIF(J5:J8,"3"))</f>
        <v>0</v>
      </c>
      <c r="P7" s="180">
        <f>IF(SUM(F7:O7)=0,"",COUNTIF(I5:I8,"3"))</f>
        <v>2</v>
      </c>
      <c r="Q7" s="181">
        <f>IF(SUM(E7:N7)=0,"",SUM(J5:J8))</f>
        <v>1</v>
      </c>
      <c r="R7" s="182">
        <f>IF(SUM(E7:N7)=0,"",SUM(I5:I8))</f>
        <v>6</v>
      </c>
      <c r="S7" s="432">
        <v>3</v>
      </c>
      <c r="T7" s="433"/>
      <c r="U7" s="183">
        <f>+V11+V14+U16</f>
        <v>44</v>
      </c>
      <c r="V7" s="183">
        <f>+U11+U14+V16</f>
        <v>77</v>
      </c>
      <c r="W7" s="184">
        <f>+U7-V7</f>
        <v>-33</v>
      </c>
    </row>
    <row r="8" spans="1:23" ht="16.5" thickBot="1">
      <c r="A8" s="56"/>
      <c r="B8" s="185" t="s">
        <v>14</v>
      </c>
      <c r="C8" s="174">
        <f>IF(A8="","",INDEX(Nimet!$B$6:$B$230,A8))</f>
      </c>
      <c r="D8" s="174">
        <f>IF(A8="","",INDEX(Nimet!$C$6:$C$230,A8))</f>
      </c>
      <c r="E8" s="186">
        <f>R13</f>
      </c>
      <c r="F8" s="187">
        <f>Q13</f>
      </c>
      <c r="G8" s="186">
        <f>R12</f>
      </c>
      <c r="H8" s="187">
        <f>Q12</f>
      </c>
      <c r="I8" s="186">
        <f>R16</f>
      </c>
      <c r="J8" s="187">
        <f>Q16</f>
      </c>
      <c r="K8" s="188"/>
      <c r="L8" s="189"/>
      <c r="M8" s="186"/>
      <c r="N8" s="187"/>
      <c r="O8" s="179">
        <f>IF(SUM(E8:N8)=0,"",COUNTIF(L5:L8,"3"))</f>
      </c>
      <c r="P8" s="180">
        <f>IF(SUM(F8:O8)=0,"",COUNTIF(K5:K8,"3"))</f>
      </c>
      <c r="Q8" s="181">
        <f>IF(SUM(E8:N9)=0,"",SUM(L5:L8))</f>
      </c>
      <c r="R8" s="182">
        <f>IF(SUM(E8:N8)=0,"",SUM(K5:K8))</f>
      </c>
      <c r="S8" s="434"/>
      <c r="T8" s="435"/>
      <c r="U8" s="183">
        <f>+V12+V13+V16</f>
        <v>0</v>
      </c>
      <c r="V8" s="183">
        <f>+U12+U13+U16</f>
        <v>0</v>
      </c>
      <c r="W8" s="184">
        <f>+U8-V8</f>
        <v>0</v>
      </c>
    </row>
    <row r="9" spans="2:25" ht="16.5" thickTop="1">
      <c r="B9" s="190"/>
      <c r="C9" s="191" t="s">
        <v>219</v>
      </c>
      <c r="D9" s="192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4"/>
      <c r="T9" s="195"/>
      <c r="U9" s="196"/>
      <c r="V9" s="197" t="s">
        <v>220</v>
      </c>
      <c r="W9" s="198">
        <f>SUM(W5:W8)</f>
        <v>0</v>
      </c>
      <c r="X9" s="197" t="str">
        <f>IF(W9=0,"OK","Virhe")</f>
        <v>OK</v>
      </c>
      <c r="Y9" s="199"/>
    </row>
    <row r="10" spans="2:23" ht="16.5" thickBot="1">
      <c r="B10" s="200"/>
      <c r="C10" s="201" t="s">
        <v>221</v>
      </c>
      <c r="D10" s="202"/>
      <c r="E10" s="203"/>
      <c r="F10" s="204"/>
      <c r="G10" s="422" t="s">
        <v>222</v>
      </c>
      <c r="H10" s="423"/>
      <c r="I10" s="424" t="s">
        <v>223</v>
      </c>
      <c r="J10" s="425"/>
      <c r="K10" s="424" t="s">
        <v>224</v>
      </c>
      <c r="L10" s="425"/>
      <c r="M10" s="424" t="s">
        <v>225</v>
      </c>
      <c r="N10" s="425"/>
      <c r="O10" s="424" t="s">
        <v>226</v>
      </c>
      <c r="P10" s="425"/>
      <c r="Q10" s="440" t="s">
        <v>380</v>
      </c>
      <c r="R10" s="441"/>
      <c r="T10" s="205"/>
      <c r="U10" s="206" t="s">
        <v>24</v>
      </c>
      <c r="V10" s="207"/>
      <c r="W10" s="172" t="s">
        <v>25</v>
      </c>
    </row>
    <row r="11" spans="2:35" ht="15.75">
      <c r="B11" s="344" t="s">
        <v>63</v>
      </c>
      <c r="C11" s="208" t="str">
        <f>IF(C5&gt;"",C5,"")</f>
        <v>Jan Nyberg</v>
      </c>
      <c r="D11" s="208" t="str">
        <f>IF(C7&gt;"",C7,"")</f>
        <v>Rolands  Jansons</v>
      </c>
      <c r="E11" s="209"/>
      <c r="F11" s="210"/>
      <c r="G11" s="442">
        <v>5</v>
      </c>
      <c r="H11" s="443"/>
      <c r="I11" s="444">
        <v>1</v>
      </c>
      <c r="J11" s="445"/>
      <c r="K11" s="444">
        <v>2</v>
      </c>
      <c r="L11" s="445"/>
      <c r="M11" s="444"/>
      <c r="N11" s="445"/>
      <c r="O11" s="428"/>
      <c r="P11" s="429"/>
      <c r="Q11" s="211">
        <f aca="true" t="shared" si="0" ref="Q11:Q16">IF(COUNT(G11:O11)=0,"",COUNTIF(G11:O11,"&gt;=0"))</f>
        <v>3</v>
      </c>
      <c r="R11" s="212">
        <f aca="true" t="shared" si="1" ref="R11:R16">IF(COUNT(G11:O11)=0,"",(IF(LEFT(G11,1)="-",1,0)+IF(LEFT(I11,1)="-",1,0)+IF(LEFT(K11,1)="-",1,0)+IF(LEFT(M11,1)="-",1,0)+IF(LEFT(O11,1)="-",1,0)))</f>
        <v>0</v>
      </c>
      <c r="S11" s="213"/>
      <c r="T11" s="214"/>
      <c r="U11" s="215">
        <f aca="true" t="shared" si="2" ref="U11:V16">+Z11+AB11+AD11+AF11+AH11</f>
        <v>33</v>
      </c>
      <c r="V11" s="216">
        <f t="shared" si="2"/>
        <v>8</v>
      </c>
      <c r="W11" s="217">
        <f aca="true" t="shared" si="3" ref="W11:W16">+U11-V11</f>
        <v>25</v>
      </c>
      <c r="Z11" s="218">
        <f aca="true" t="shared" si="4" ref="Z11:Z16">IF(G11="",0,IF(LEFT(G11,1)="-",ABS(G11),(IF(G11&gt;9,G11+2,11))))</f>
        <v>11</v>
      </c>
      <c r="AA11" s="219">
        <f aca="true" t="shared" si="5" ref="AA11:AA16">IF(G11="",0,IF(LEFT(G11,1)="-",(IF(ABS(G11)&gt;9,(ABS(G11)+2),11)),G11))</f>
        <v>5</v>
      </c>
      <c r="AB11" s="218">
        <f aca="true" t="shared" si="6" ref="AB11:AB16">IF(I11="",0,IF(LEFT(I11,1)="-",ABS(I11),(IF(I11&gt;9,I11+2,11))))</f>
        <v>11</v>
      </c>
      <c r="AC11" s="219">
        <f aca="true" t="shared" si="7" ref="AC11:AC16">IF(I11="",0,IF(LEFT(I11,1)="-",(IF(ABS(I11)&gt;9,(ABS(I11)+2),11)),I11))</f>
        <v>1</v>
      </c>
      <c r="AD11" s="218">
        <f aca="true" t="shared" si="8" ref="AD11:AD16">IF(K11="",0,IF(LEFT(K11,1)="-",ABS(K11),(IF(K11&gt;9,K11+2,11))))</f>
        <v>11</v>
      </c>
      <c r="AE11" s="219">
        <f aca="true" t="shared" si="9" ref="AE11:AE16">IF(K11="",0,IF(LEFT(K11,1)="-",(IF(ABS(K11)&gt;9,(ABS(K11)+2),11)),K11))</f>
        <v>2</v>
      </c>
      <c r="AF11" s="218">
        <f aca="true" t="shared" si="10" ref="AF11:AF16">IF(M11="",0,IF(LEFT(M11,1)="-",ABS(M11),(IF(M11&gt;9,M11+2,11))))</f>
        <v>0</v>
      </c>
      <c r="AG11" s="219">
        <f aca="true" t="shared" si="11" ref="AG11:AG16">IF(M11="",0,IF(LEFT(M11,1)="-",(IF(ABS(M11)&gt;9,(ABS(M11)+2),11)),M11))</f>
        <v>0</v>
      </c>
      <c r="AH11" s="218">
        <f aca="true" t="shared" si="12" ref="AH11:AH16">IF(O11="",0,IF(LEFT(O11,1)="-",ABS(O11),(IF(O11&gt;9,O11+2,11))))</f>
        <v>0</v>
      </c>
      <c r="AI11" s="219">
        <f aca="true" t="shared" si="13" ref="AI11:AI16">IF(O11="",0,IF(LEFT(O11,1)="-",(IF(ABS(O11)&gt;9,(ABS(O11)+2),11)),O11))</f>
        <v>0</v>
      </c>
    </row>
    <row r="12" spans="2:35" ht="15.75">
      <c r="B12" s="344" t="s">
        <v>59</v>
      </c>
      <c r="C12" s="208" t="str">
        <f>IF(C6&gt;"",C6,"")</f>
        <v>Niko Pihajoki</v>
      </c>
      <c r="D12" s="208">
        <f>IF(C8&gt;"",C8,"")</f>
      </c>
      <c r="E12" s="220"/>
      <c r="F12" s="210"/>
      <c r="G12" s="446"/>
      <c r="H12" s="447"/>
      <c r="I12" s="446"/>
      <c r="J12" s="447"/>
      <c r="K12" s="446"/>
      <c r="L12" s="447"/>
      <c r="M12" s="446"/>
      <c r="N12" s="447"/>
      <c r="O12" s="446"/>
      <c r="P12" s="447"/>
      <c r="Q12" s="211">
        <f t="shared" si="0"/>
      </c>
      <c r="R12" s="212">
        <f t="shared" si="1"/>
      </c>
      <c r="S12" s="221"/>
      <c r="T12" s="222"/>
      <c r="U12" s="215">
        <f t="shared" si="2"/>
        <v>0</v>
      </c>
      <c r="V12" s="216">
        <f t="shared" si="2"/>
        <v>0</v>
      </c>
      <c r="W12" s="217">
        <f t="shared" si="3"/>
        <v>0</v>
      </c>
      <c r="Z12" s="223">
        <f t="shared" si="4"/>
        <v>0</v>
      </c>
      <c r="AA12" s="224">
        <f t="shared" si="5"/>
        <v>0</v>
      </c>
      <c r="AB12" s="223">
        <f t="shared" si="6"/>
        <v>0</v>
      </c>
      <c r="AC12" s="224">
        <f t="shared" si="7"/>
        <v>0</v>
      </c>
      <c r="AD12" s="223">
        <f t="shared" si="8"/>
        <v>0</v>
      </c>
      <c r="AE12" s="224">
        <f t="shared" si="9"/>
        <v>0</v>
      </c>
      <c r="AF12" s="223">
        <f t="shared" si="10"/>
        <v>0</v>
      </c>
      <c r="AG12" s="224">
        <f t="shared" si="11"/>
        <v>0</v>
      </c>
      <c r="AH12" s="223">
        <f t="shared" si="12"/>
        <v>0</v>
      </c>
      <c r="AI12" s="224">
        <f t="shared" si="13"/>
        <v>0</v>
      </c>
    </row>
    <row r="13" spans="2:35" ht="16.5" thickBot="1">
      <c r="B13" s="344" t="s">
        <v>68</v>
      </c>
      <c r="C13" s="201" t="str">
        <f>IF(C5&gt;"",C5,"")</f>
        <v>Jan Nyberg</v>
      </c>
      <c r="D13" s="201">
        <f>IF(C8&gt;"",C8,"")</f>
      </c>
      <c r="E13" s="203"/>
      <c r="F13" s="225"/>
      <c r="G13" s="438"/>
      <c r="H13" s="439"/>
      <c r="I13" s="438"/>
      <c r="J13" s="439"/>
      <c r="K13" s="438"/>
      <c r="L13" s="439"/>
      <c r="M13" s="438"/>
      <c r="N13" s="439"/>
      <c r="O13" s="438"/>
      <c r="P13" s="439"/>
      <c r="Q13" s="211">
        <f t="shared" si="0"/>
      </c>
      <c r="R13" s="212">
        <f t="shared" si="1"/>
      </c>
      <c r="S13" s="221"/>
      <c r="T13" s="222"/>
      <c r="U13" s="215">
        <f t="shared" si="2"/>
        <v>0</v>
      </c>
      <c r="V13" s="216">
        <f t="shared" si="2"/>
        <v>0</v>
      </c>
      <c r="W13" s="217">
        <f t="shared" si="3"/>
        <v>0</v>
      </c>
      <c r="Z13" s="223">
        <f t="shared" si="4"/>
        <v>0</v>
      </c>
      <c r="AA13" s="224">
        <f t="shared" si="5"/>
        <v>0</v>
      </c>
      <c r="AB13" s="223">
        <f t="shared" si="6"/>
        <v>0</v>
      </c>
      <c r="AC13" s="224">
        <f t="shared" si="7"/>
        <v>0</v>
      </c>
      <c r="AD13" s="223">
        <f t="shared" si="8"/>
        <v>0</v>
      </c>
      <c r="AE13" s="224">
        <f t="shared" si="9"/>
        <v>0</v>
      </c>
      <c r="AF13" s="223">
        <f t="shared" si="10"/>
        <v>0</v>
      </c>
      <c r="AG13" s="224">
        <f t="shared" si="11"/>
        <v>0</v>
      </c>
      <c r="AH13" s="223">
        <f t="shared" si="12"/>
        <v>0</v>
      </c>
      <c r="AI13" s="224">
        <f t="shared" si="13"/>
        <v>0</v>
      </c>
    </row>
    <row r="14" spans="2:35" ht="15.75">
      <c r="B14" s="344" t="s">
        <v>65</v>
      </c>
      <c r="C14" s="208" t="str">
        <f>IF(C6&gt;"",C6,"")</f>
        <v>Niko Pihajoki</v>
      </c>
      <c r="D14" s="208" t="str">
        <f>IF(C7&gt;"",C7,"")</f>
        <v>Rolands  Jansons</v>
      </c>
      <c r="E14" s="209"/>
      <c r="F14" s="210"/>
      <c r="G14" s="444">
        <v>7</v>
      </c>
      <c r="H14" s="445"/>
      <c r="I14" s="444">
        <v>-11</v>
      </c>
      <c r="J14" s="445"/>
      <c r="K14" s="444">
        <v>7</v>
      </c>
      <c r="L14" s="445"/>
      <c r="M14" s="444">
        <v>9</v>
      </c>
      <c r="N14" s="445"/>
      <c r="O14" s="444"/>
      <c r="P14" s="445"/>
      <c r="Q14" s="211">
        <f t="shared" si="0"/>
        <v>3</v>
      </c>
      <c r="R14" s="212">
        <f t="shared" si="1"/>
        <v>1</v>
      </c>
      <c r="S14" s="221"/>
      <c r="T14" s="222"/>
      <c r="U14" s="215">
        <f t="shared" si="2"/>
        <v>44</v>
      </c>
      <c r="V14" s="216">
        <f t="shared" si="2"/>
        <v>36</v>
      </c>
      <c r="W14" s="217">
        <f t="shared" si="3"/>
        <v>8</v>
      </c>
      <c r="Z14" s="223">
        <f t="shared" si="4"/>
        <v>11</v>
      </c>
      <c r="AA14" s="224">
        <f t="shared" si="5"/>
        <v>7</v>
      </c>
      <c r="AB14" s="223">
        <f t="shared" si="6"/>
        <v>11</v>
      </c>
      <c r="AC14" s="224">
        <f t="shared" si="7"/>
        <v>13</v>
      </c>
      <c r="AD14" s="223">
        <f t="shared" si="8"/>
        <v>11</v>
      </c>
      <c r="AE14" s="224">
        <f t="shared" si="9"/>
        <v>7</v>
      </c>
      <c r="AF14" s="223">
        <f t="shared" si="10"/>
        <v>11</v>
      </c>
      <c r="AG14" s="224">
        <f t="shared" si="11"/>
        <v>9</v>
      </c>
      <c r="AH14" s="223">
        <f t="shared" si="12"/>
        <v>0</v>
      </c>
      <c r="AI14" s="224">
        <f t="shared" si="13"/>
        <v>0</v>
      </c>
    </row>
    <row r="15" spans="2:35" ht="15.75">
      <c r="B15" s="344" t="s">
        <v>67</v>
      </c>
      <c r="C15" s="208" t="str">
        <f>IF(C5&gt;"",C5,"")</f>
        <v>Jan Nyberg</v>
      </c>
      <c r="D15" s="208" t="str">
        <f>IF(C6&gt;"",C6,"")</f>
        <v>Niko Pihajoki</v>
      </c>
      <c r="E15" s="220"/>
      <c r="F15" s="210"/>
      <c r="G15" s="446">
        <v>7</v>
      </c>
      <c r="H15" s="447"/>
      <c r="I15" s="446">
        <v>10</v>
      </c>
      <c r="J15" s="447"/>
      <c r="K15" s="448">
        <v>3</v>
      </c>
      <c r="L15" s="449"/>
      <c r="M15" s="446"/>
      <c r="N15" s="447"/>
      <c r="O15" s="446"/>
      <c r="P15" s="447"/>
      <c r="Q15" s="211">
        <f t="shared" si="0"/>
        <v>3</v>
      </c>
      <c r="R15" s="212">
        <f t="shared" si="1"/>
        <v>0</v>
      </c>
      <c r="S15" s="221"/>
      <c r="T15" s="222"/>
      <c r="U15" s="215">
        <f t="shared" si="2"/>
        <v>34</v>
      </c>
      <c r="V15" s="216">
        <f t="shared" si="2"/>
        <v>20</v>
      </c>
      <c r="W15" s="217">
        <f t="shared" si="3"/>
        <v>14</v>
      </c>
      <c r="Z15" s="223">
        <f t="shared" si="4"/>
        <v>11</v>
      </c>
      <c r="AA15" s="224">
        <f t="shared" si="5"/>
        <v>7</v>
      </c>
      <c r="AB15" s="223">
        <f t="shared" si="6"/>
        <v>12</v>
      </c>
      <c r="AC15" s="224">
        <f t="shared" si="7"/>
        <v>10</v>
      </c>
      <c r="AD15" s="223">
        <f t="shared" si="8"/>
        <v>11</v>
      </c>
      <c r="AE15" s="224">
        <f t="shared" si="9"/>
        <v>3</v>
      </c>
      <c r="AF15" s="223">
        <f t="shared" si="10"/>
        <v>0</v>
      </c>
      <c r="AG15" s="224">
        <f t="shared" si="11"/>
        <v>0</v>
      </c>
      <c r="AH15" s="223">
        <f t="shared" si="12"/>
        <v>0</v>
      </c>
      <c r="AI15" s="224">
        <f t="shared" si="13"/>
        <v>0</v>
      </c>
    </row>
    <row r="16" spans="2:35" ht="16.5" thickBot="1">
      <c r="B16" s="345" t="s">
        <v>69</v>
      </c>
      <c r="C16" s="226" t="str">
        <f>IF(C7&gt;"",C7,"")</f>
        <v>Rolands  Jansons</v>
      </c>
      <c r="D16" s="226">
        <f>IF(C8&gt;"",C8,"")</f>
      </c>
      <c r="E16" s="227"/>
      <c r="F16" s="228"/>
      <c r="G16" s="450"/>
      <c r="H16" s="451"/>
      <c r="I16" s="450"/>
      <c r="J16" s="451"/>
      <c r="K16" s="450"/>
      <c r="L16" s="451"/>
      <c r="M16" s="450"/>
      <c r="N16" s="451"/>
      <c r="O16" s="450"/>
      <c r="P16" s="451"/>
      <c r="Q16" s="229">
        <f t="shared" si="0"/>
      </c>
      <c r="R16" s="230">
        <f t="shared" si="1"/>
      </c>
      <c r="S16" s="231"/>
      <c r="T16" s="232"/>
      <c r="U16" s="215">
        <f t="shared" si="2"/>
        <v>0</v>
      </c>
      <c r="V16" s="216">
        <f t="shared" si="2"/>
        <v>0</v>
      </c>
      <c r="W16" s="217">
        <f t="shared" si="3"/>
        <v>0</v>
      </c>
      <c r="Z16" s="233">
        <f t="shared" si="4"/>
        <v>0</v>
      </c>
      <c r="AA16" s="234">
        <f t="shared" si="5"/>
        <v>0</v>
      </c>
      <c r="AB16" s="233">
        <f t="shared" si="6"/>
        <v>0</v>
      </c>
      <c r="AC16" s="234">
        <f t="shared" si="7"/>
        <v>0</v>
      </c>
      <c r="AD16" s="233">
        <f t="shared" si="8"/>
        <v>0</v>
      </c>
      <c r="AE16" s="234">
        <f t="shared" si="9"/>
        <v>0</v>
      </c>
      <c r="AF16" s="233">
        <f t="shared" si="10"/>
        <v>0</v>
      </c>
      <c r="AG16" s="234">
        <f t="shared" si="11"/>
        <v>0</v>
      </c>
      <c r="AH16" s="233">
        <f t="shared" si="12"/>
        <v>0</v>
      </c>
      <c r="AI16" s="234">
        <f t="shared" si="13"/>
        <v>0</v>
      </c>
    </row>
    <row r="17" spans="2:35" ht="16.5" thickTop="1">
      <c r="B17" s="346"/>
      <c r="C17" s="347"/>
      <c r="D17" s="347"/>
      <c r="E17" s="348"/>
      <c r="F17" s="349"/>
      <c r="S17" s="352"/>
      <c r="T17" s="352"/>
      <c r="U17" s="353"/>
      <c r="V17" s="353"/>
      <c r="W17" s="354"/>
      <c r="Z17" s="355"/>
      <c r="AA17" s="356"/>
      <c r="AB17" s="355"/>
      <c r="AC17" s="356"/>
      <c r="AD17" s="355"/>
      <c r="AE17" s="356"/>
      <c r="AF17" s="355"/>
      <c r="AG17" s="356"/>
      <c r="AH17" s="355"/>
      <c r="AI17" s="356"/>
    </row>
    <row r="18" spans="3:4" ht="15.75" thickBot="1">
      <c r="C18" s="160"/>
      <c r="D18" s="160"/>
    </row>
    <row r="19" spans="2:20" ht="16.5" thickTop="1">
      <c r="B19" s="151"/>
      <c r="C19" s="410" t="str">
        <f>IF(Nimet!C17="","",Nimet!C1)</f>
        <v>PT 75 Kansalliset</v>
      </c>
      <c r="D19" s="410"/>
      <c r="E19" s="153"/>
      <c r="F19" s="152"/>
      <c r="G19" s="154"/>
      <c r="H19" s="153"/>
      <c r="I19" s="155"/>
      <c r="J19" s="156"/>
      <c r="K19" s="411" t="s">
        <v>239</v>
      </c>
      <c r="L19" s="411"/>
      <c r="M19" s="411"/>
      <c r="N19" s="412"/>
      <c r="O19" s="157"/>
      <c r="P19" s="158"/>
      <c r="Q19" s="410" t="s">
        <v>210</v>
      </c>
      <c r="R19" s="410"/>
      <c r="S19" s="410"/>
      <c r="T19" s="413"/>
    </row>
    <row r="20" spans="2:20" ht="16.5" thickBot="1">
      <c r="B20" s="161"/>
      <c r="C20" s="162"/>
      <c r="D20" s="163" t="s">
        <v>488</v>
      </c>
      <c r="E20" s="414"/>
      <c r="F20" s="414"/>
      <c r="G20" s="415"/>
      <c r="H20" s="416" t="s">
        <v>15</v>
      </c>
      <c r="I20" s="417"/>
      <c r="J20" s="417"/>
      <c r="K20" s="418" t="s">
        <v>209</v>
      </c>
      <c r="L20" s="418"/>
      <c r="M20" s="418"/>
      <c r="N20" s="419"/>
      <c r="O20" s="164" t="s">
        <v>16</v>
      </c>
      <c r="P20" s="165"/>
      <c r="Q20" s="420" t="s">
        <v>332</v>
      </c>
      <c r="R20" s="420"/>
      <c r="S20" s="420"/>
      <c r="T20" s="421"/>
    </row>
    <row r="21" spans="2:23" ht="16.5" thickTop="1">
      <c r="B21" s="166"/>
      <c r="C21" s="167" t="s">
        <v>17</v>
      </c>
      <c r="D21" s="168" t="s">
        <v>18</v>
      </c>
      <c r="E21" s="426" t="s">
        <v>78</v>
      </c>
      <c r="F21" s="427"/>
      <c r="G21" s="426" t="s">
        <v>19</v>
      </c>
      <c r="H21" s="427"/>
      <c r="I21" s="426" t="s">
        <v>20</v>
      </c>
      <c r="J21" s="427"/>
      <c r="K21" s="426" t="s">
        <v>14</v>
      </c>
      <c r="L21" s="427"/>
      <c r="M21" s="426"/>
      <c r="N21" s="427"/>
      <c r="O21" s="169" t="s">
        <v>165</v>
      </c>
      <c r="P21" s="238" t="s">
        <v>21</v>
      </c>
      <c r="Q21" s="170" t="s">
        <v>22</v>
      </c>
      <c r="R21" s="171"/>
      <c r="S21" s="436" t="s">
        <v>23</v>
      </c>
      <c r="T21" s="437"/>
      <c r="U21" s="430" t="s">
        <v>24</v>
      </c>
      <c r="V21" s="431"/>
      <c r="W21" s="172" t="s">
        <v>25</v>
      </c>
    </row>
    <row r="22" spans="1:23" ht="15.75">
      <c r="A22" s="56">
        <v>26</v>
      </c>
      <c r="B22" s="173" t="s">
        <v>78</v>
      </c>
      <c r="C22" s="174" t="str">
        <f>IF(A22="","",INDEX(Nimet!$B$6:$B$230,A22))</f>
        <v>Mikhail  Kantonistov</v>
      </c>
      <c r="D22" s="174" t="str">
        <f>IF(A22="","",INDEX(Nimet!$C$6:$C$230,A22))</f>
        <v>PT-Espoo</v>
      </c>
      <c r="E22" s="175"/>
      <c r="F22" s="176"/>
      <c r="G22" s="177">
        <f>+Q32</f>
        <v>1</v>
      </c>
      <c r="H22" s="178">
        <f>+R32</f>
        <v>3</v>
      </c>
      <c r="I22" s="177">
        <f>Q28</f>
        <v>3</v>
      </c>
      <c r="J22" s="178">
        <f>R28</f>
        <v>0</v>
      </c>
      <c r="K22" s="177">
        <f>Q30</f>
      </c>
      <c r="L22" s="178">
        <f>R30</f>
      </c>
      <c r="M22" s="177"/>
      <c r="N22" s="178"/>
      <c r="O22" s="179">
        <f>IF(SUM(E22:N22)=0,"",COUNTIF(F22:F25,"3"))</f>
        <v>1</v>
      </c>
      <c r="P22" s="180">
        <f>IF(SUM(F22:O22)=0,"",COUNTIF(E22:E25,"3"))</f>
        <v>1</v>
      </c>
      <c r="Q22" s="181">
        <f>IF(SUM(E22:N22)=0,"",SUM(F22:F25))</f>
        <v>4</v>
      </c>
      <c r="R22" s="182">
        <f>IF(SUM(E22:N22)=0,"",SUM(E22:E25))</f>
        <v>3</v>
      </c>
      <c r="S22" s="432">
        <v>2</v>
      </c>
      <c r="T22" s="433"/>
      <c r="U22" s="183">
        <f>+U28+U30+U32</f>
        <v>69</v>
      </c>
      <c r="V22" s="183">
        <f>+V28+V30+V32</f>
        <v>51</v>
      </c>
      <c r="W22" s="184">
        <f>+U22-V22</f>
        <v>18</v>
      </c>
    </row>
    <row r="23" spans="1:23" ht="15.75">
      <c r="A23" s="56">
        <v>36</v>
      </c>
      <c r="B23" s="185" t="s">
        <v>19</v>
      </c>
      <c r="C23" s="174" t="str">
        <f>IF(A23="","",INDEX(Nimet!$B$6:$B$230,A23))</f>
        <v>Toni Pitkänen</v>
      </c>
      <c r="D23" s="174" t="str">
        <f>IF(A23="","",INDEX(Nimet!$C$6:$C$230,A23))</f>
        <v>Wega</v>
      </c>
      <c r="E23" s="186">
        <f>+R32</f>
        <v>3</v>
      </c>
      <c r="F23" s="187">
        <f>+Q32</f>
        <v>1</v>
      </c>
      <c r="G23" s="188"/>
      <c r="H23" s="189"/>
      <c r="I23" s="186">
        <f>Q31</f>
        <v>3</v>
      </c>
      <c r="J23" s="187">
        <f>R31</f>
        <v>0</v>
      </c>
      <c r="K23" s="186">
        <f>Q29</f>
      </c>
      <c r="L23" s="187">
        <f>R29</f>
      </c>
      <c r="M23" s="186"/>
      <c r="N23" s="187"/>
      <c r="O23" s="179">
        <f>IF(SUM(E23:N23)=0,"",COUNTIF(H22:H25,"3"))</f>
        <v>2</v>
      </c>
      <c r="P23" s="180">
        <f>IF(SUM(F23:O23)=0,"",COUNTIF(G22:G25,"3"))</f>
        <v>0</v>
      </c>
      <c r="Q23" s="181">
        <f>IF(SUM(E23:N23)=0,"",SUM(H22:H25))</f>
        <v>6</v>
      </c>
      <c r="R23" s="182">
        <f>IF(SUM(E23:N23)=0,"",SUM(G22:G25))</f>
        <v>1</v>
      </c>
      <c r="S23" s="432">
        <v>1</v>
      </c>
      <c r="T23" s="433"/>
      <c r="U23" s="183">
        <f>+U29+U31+V32</f>
        <v>72</v>
      </c>
      <c r="V23" s="183">
        <f>+V29+V31+U32</f>
        <v>56</v>
      </c>
      <c r="W23" s="184">
        <f>+U23-V23</f>
        <v>16</v>
      </c>
    </row>
    <row r="24" spans="1:23" ht="15.75">
      <c r="A24" s="56">
        <v>63</v>
      </c>
      <c r="B24" s="185" t="s">
        <v>20</v>
      </c>
      <c r="C24" s="174" t="str">
        <f>IF(A24="","",INDEX(Nimet!$B$6:$B$230,A24))</f>
        <v>Aleksi  Veini</v>
      </c>
      <c r="D24" s="174" t="str">
        <f>IF(A24="","",INDEX(Nimet!$C$6:$C$230,A24))</f>
        <v>MBF</v>
      </c>
      <c r="E24" s="186">
        <f>+R28</f>
        <v>0</v>
      </c>
      <c r="F24" s="187">
        <f>+Q28</f>
        <v>3</v>
      </c>
      <c r="G24" s="186">
        <f>R31</f>
        <v>0</v>
      </c>
      <c r="H24" s="187">
        <f>Q31</f>
        <v>3</v>
      </c>
      <c r="I24" s="188"/>
      <c r="J24" s="189"/>
      <c r="K24" s="186">
        <f>Q33</f>
      </c>
      <c r="L24" s="187">
        <f>R33</f>
      </c>
      <c r="M24" s="186"/>
      <c r="N24" s="187"/>
      <c r="O24" s="179">
        <f>IF(SUM(E24:N24)=0,"",COUNTIF(J22:J25,"3"))</f>
        <v>0</v>
      </c>
      <c r="P24" s="180">
        <f>IF(SUM(F24:O24)=0,"",COUNTIF(I22:I25,"3"))</f>
        <v>2</v>
      </c>
      <c r="Q24" s="181">
        <f>IF(SUM(E24:N24)=0,"",SUM(J22:J25))</f>
        <v>0</v>
      </c>
      <c r="R24" s="182">
        <f>IF(SUM(E24:N24)=0,"",SUM(I22:I25))</f>
        <v>6</v>
      </c>
      <c r="S24" s="432">
        <v>3</v>
      </c>
      <c r="T24" s="433"/>
      <c r="U24" s="183">
        <f>+V28+V31+U33</f>
        <v>32</v>
      </c>
      <c r="V24" s="183">
        <f>+U28+U31+V33</f>
        <v>66</v>
      </c>
      <c r="W24" s="184">
        <f>+U24-V24</f>
        <v>-34</v>
      </c>
    </row>
    <row r="25" spans="1:23" ht="16.5" thickBot="1">
      <c r="A25" s="56"/>
      <c r="B25" s="185" t="s">
        <v>14</v>
      </c>
      <c r="C25" s="174">
        <f>IF(A25="","",INDEX(Nimet!$B$6:$B$230,A25))</f>
      </c>
      <c r="D25" s="174">
        <f>IF(A25="","",INDEX(Nimet!$C$6:$C$230,A25))</f>
      </c>
      <c r="E25" s="186">
        <f>R30</f>
      </c>
      <c r="F25" s="187">
        <f>Q30</f>
      </c>
      <c r="G25" s="186">
        <f>R29</f>
      </c>
      <c r="H25" s="187">
        <f>Q29</f>
      </c>
      <c r="I25" s="186">
        <f>R33</f>
      </c>
      <c r="J25" s="187">
        <f>Q33</f>
      </c>
      <c r="K25" s="188"/>
      <c r="L25" s="189"/>
      <c r="M25" s="186"/>
      <c r="N25" s="187"/>
      <c r="O25" s="179">
        <f>IF(SUM(E25:N25)=0,"",COUNTIF(L22:L25,"3"))</f>
      </c>
      <c r="P25" s="180">
        <f>IF(SUM(F25:O25)=0,"",COUNTIF(K22:K25,"3"))</f>
      </c>
      <c r="Q25" s="181">
        <f>IF(SUM(E25:N26)=0,"",SUM(L22:L25))</f>
      </c>
      <c r="R25" s="182">
        <f>IF(SUM(E25:N25)=0,"",SUM(K22:K25))</f>
      </c>
      <c r="S25" s="434"/>
      <c r="T25" s="435"/>
      <c r="U25" s="183">
        <f>+V29+V30+V33</f>
        <v>0</v>
      </c>
      <c r="V25" s="183">
        <f>+U29+U30+U33</f>
        <v>0</v>
      </c>
      <c r="W25" s="184">
        <f>+U25-V25</f>
        <v>0</v>
      </c>
    </row>
    <row r="26" spans="2:25" ht="16.5" thickTop="1">
      <c r="B26" s="190"/>
      <c r="C26" s="191" t="s">
        <v>219</v>
      </c>
      <c r="D26" s="192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4"/>
      <c r="T26" s="195"/>
      <c r="U26" s="196"/>
      <c r="V26" s="197" t="s">
        <v>220</v>
      </c>
      <c r="W26" s="198">
        <f>SUM(W22:W25)</f>
        <v>0</v>
      </c>
      <c r="X26" s="197" t="str">
        <f>IF(W26=0,"OK","Virhe")</f>
        <v>OK</v>
      </c>
      <c r="Y26" s="199"/>
    </row>
    <row r="27" spans="2:23" ht="16.5" thickBot="1">
      <c r="B27" s="200"/>
      <c r="C27" s="201" t="s">
        <v>221</v>
      </c>
      <c r="D27" s="202"/>
      <c r="E27" s="203"/>
      <c r="F27" s="204"/>
      <c r="G27" s="422" t="s">
        <v>222</v>
      </c>
      <c r="H27" s="423"/>
      <c r="I27" s="424" t="s">
        <v>223</v>
      </c>
      <c r="J27" s="425"/>
      <c r="K27" s="424" t="s">
        <v>224</v>
      </c>
      <c r="L27" s="425"/>
      <c r="M27" s="424" t="s">
        <v>225</v>
      </c>
      <c r="N27" s="425"/>
      <c r="O27" s="424" t="s">
        <v>226</v>
      </c>
      <c r="P27" s="425"/>
      <c r="Q27" s="440" t="s">
        <v>380</v>
      </c>
      <c r="R27" s="441"/>
      <c r="T27" s="205"/>
      <c r="U27" s="206" t="s">
        <v>24</v>
      </c>
      <c r="V27" s="207"/>
      <c r="W27" s="172" t="s">
        <v>25</v>
      </c>
    </row>
    <row r="28" spans="2:35" ht="15.75">
      <c r="B28" s="344" t="s">
        <v>63</v>
      </c>
      <c r="C28" s="208" t="str">
        <f>IF(C22&gt;"",C22,"")</f>
        <v>Mikhail  Kantonistov</v>
      </c>
      <c r="D28" s="208" t="str">
        <f>IF(C24&gt;"",C24,"")</f>
        <v>Aleksi  Veini</v>
      </c>
      <c r="E28" s="209"/>
      <c r="F28" s="210"/>
      <c r="G28" s="442">
        <v>3</v>
      </c>
      <c r="H28" s="443"/>
      <c r="I28" s="444">
        <v>4</v>
      </c>
      <c r="J28" s="445"/>
      <c r="K28" s="444">
        <v>5</v>
      </c>
      <c r="L28" s="445"/>
      <c r="M28" s="444"/>
      <c r="N28" s="445"/>
      <c r="O28" s="428"/>
      <c r="P28" s="429"/>
      <c r="Q28" s="211">
        <f aca="true" t="shared" si="14" ref="Q28:Q33">IF(COUNT(G28:O28)=0,"",COUNTIF(G28:O28,"&gt;=0"))</f>
        <v>3</v>
      </c>
      <c r="R28" s="212">
        <f aca="true" t="shared" si="15" ref="R28:R33">IF(COUNT(G28:O28)=0,"",(IF(LEFT(G28,1)="-",1,0)+IF(LEFT(I28,1)="-",1,0)+IF(LEFT(K28,1)="-",1,0)+IF(LEFT(M28,1)="-",1,0)+IF(LEFT(O28,1)="-",1,0)))</f>
        <v>0</v>
      </c>
      <c r="S28" s="213"/>
      <c r="T28" s="214"/>
      <c r="U28" s="215">
        <f aca="true" t="shared" si="16" ref="U28:V33">+Z28+AB28+AD28+AF28+AH28</f>
        <v>33</v>
      </c>
      <c r="V28" s="216">
        <f t="shared" si="16"/>
        <v>12</v>
      </c>
      <c r="W28" s="217">
        <f aca="true" t="shared" si="17" ref="W28:W33">+U28-V28</f>
        <v>21</v>
      </c>
      <c r="Z28" s="218">
        <f aca="true" t="shared" si="18" ref="Z28:Z33">IF(G28="",0,IF(LEFT(G28,1)="-",ABS(G28),(IF(G28&gt;9,G28+2,11))))</f>
        <v>11</v>
      </c>
      <c r="AA28" s="219">
        <f aca="true" t="shared" si="19" ref="AA28:AA33">IF(G28="",0,IF(LEFT(G28,1)="-",(IF(ABS(G28)&gt;9,(ABS(G28)+2),11)),G28))</f>
        <v>3</v>
      </c>
      <c r="AB28" s="218">
        <f aca="true" t="shared" si="20" ref="AB28:AB33">IF(I28="",0,IF(LEFT(I28,1)="-",ABS(I28),(IF(I28&gt;9,I28+2,11))))</f>
        <v>11</v>
      </c>
      <c r="AC28" s="219">
        <f aca="true" t="shared" si="21" ref="AC28:AC33">IF(I28="",0,IF(LEFT(I28,1)="-",(IF(ABS(I28)&gt;9,(ABS(I28)+2),11)),I28))</f>
        <v>4</v>
      </c>
      <c r="AD28" s="218">
        <f aca="true" t="shared" si="22" ref="AD28:AD33">IF(K28="",0,IF(LEFT(K28,1)="-",ABS(K28),(IF(K28&gt;9,K28+2,11))))</f>
        <v>11</v>
      </c>
      <c r="AE28" s="219">
        <f aca="true" t="shared" si="23" ref="AE28:AE33">IF(K28="",0,IF(LEFT(K28,1)="-",(IF(ABS(K28)&gt;9,(ABS(K28)+2),11)),K28))</f>
        <v>5</v>
      </c>
      <c r="AF28" s="218">
        <f aca="true" t="shared" si="24" ref="AF28:AF33">IF(M28="",0,IF(LEFT(M28,1)="-",ABS(M28),(IF(M28&gt;9,M28+2,11))))</f>
        <v>0</v>
      </c>
      <c r="AG28" s="219">
        <f aca="true" t="shared" si="25" ref="AG28:AG33">IF(M28="",0,IF(LEFT(M28,1)="-",(IF(ABS(M28)&gt;9,(ABS(M28)+2),11)),M28))</f>
        <v>0</v>
      </c>
      <c r="AH28" s="218">
        <f aca="true" t="shared" si="26" ref="AH28:AH33">IF(O28="",0,IF(LEFT(O28,1)="-",ABS(O28),(IF(O28&gt;9,O28+2,11))))</f>
        <v>0</v>
      </c>
      <c r="AI28" s="219">
        <f aca="true" t="shared" si="27" ref="AI28:AI33">IF(O28="",0,IF(LEFT(O28,1)="-",(IF(ABS(O28)&gt;9,(ABS(O28)+2),11)),O28))</f>
        <v>0</v>
      </c>
    </row>
    <row r="29" spans="2:35" ht="15.75">
      <c r="B29" s="344" t="s">
        <v>59</v>
      </c>
      <c r="C29" s="208" t="str">
        <f>IF(C23&gt;"",C23,"")</f>
        <v>Toni Pitkänen</v>
      </c>
      <c r="D29" s="208">
        <f>IF(C25&gt;"",C25,"")</f>
      </c>
      <c r="E29" s="220"/>
      <c r="F29" s="210"/>
      <c r="G29" s="446"/>
      <c r="H29" s="447"/>
      <c r="I29" s="446"/>
      <c r="J29" s="447"/>
      <c r="K29" s="446"/>
      <c r="L29" s="447"/>
      <c r="M29" s="446"/>
      <c r="N29" s="447"/>
      <c r="O29" s="446"/>
      <c r="P29" s="447"/>
      <c r="Q29" s="211">
        <f t="shared" si="14"/>
      </c>
      <c r="R29" s="212">
        <f t="shared" si="15"/>
      </c>
      <c r="S29" s="221"/>
      <c r="T29" s="222"/>
      <c r="U29" s="215">
        <f t="shared" si="16"/>
        <v>0</v>
      </c>
      <c r="V29" s="216">
        <f t="shared" si="16"/>
        <v>0</v>
      </c>
      <c r="W29" s="217">
        <f t="shared" si="17"/>
        <v>0</v>
      </c>
      <c r="Z29" s="223">
        <f t="shared" si="18"/>
        <v>0</v>
      </c>
      <c r="AA29" s="224">
        <f t="shared" si="19"/>
        <v>0</v>
      </c>
      <c r="AB29" s="223">
        <f t="shared" si="20"/>
        <v>0</v>
      </c>
      <c r="AC29" s="224">
        <f t="shared" si="21"/>
        <v>0</v>
      </c>
      <c r="AD29" s="223">
        <f t="shared" si="22"/>
        <v>0</v>
      </c>
      <c r="AE29" s="224">
        <f t="shared" si="23"/>
        <v>0</v>
      </c>
      <c r="AF29" s="223">
        <f t="shared" si="24"/>
        <v>0</v>
      </c>
      <c r="AG29" s="224">
        <f t="shared" si="25"/>
        <v>0</v>
      </c>
      <c r="AH29" s="223">
        <f t="shared" si="26"/>
        <v>0</v>
      </c>
      <c r="AI29" s="224">
        <f t="shared" si="27"/>
        <v>0</v>
      </c>
    </row>
    <row r="30" spans="2:35" ht="16.5" thickBot="1">
      <c r="B30" s="344" t="s">
        <v>68</v>
      </c>
      <c r="C30" s="201" t="str">
        <f>IF(C22&gt;"",C22,"")</f>
        <v>Mikhail  Kantonistov</v>
      </c>
      <c r="D30" s="201">
        <f>IF(C25&gt;"",C25,"")</f>
      </c>
      <c r="E30" s="203"/>
      <c r="F30" s="225"/>
      <c r="G30" s="438"/>
      <c r="H30" s="439"/>
      <c r="I30" s="438"/>
      <c r="J30" s="439"/>
      <c r="K30" s="438"/>
      <c r="L30" s="439"/>
      <c r="M30" s="438"/>
      <c r="N30" s="439"/>
      <c r="O30" s="438"/>
      <c r="P30" s="439"/>
      <c r="Q30" s="211">
        <f t="shared" si="14"/>
      </c>
      <c r="R30" s="212">
        <f t="shared" si="15"/>
      </c>
      <c r="S30" s="221"/>
      <c r="T30" s="222"/>
      <c r="U30" s="215">
        <f t="shared" si="16"/>
        <v>0</v>
      </c>
      <c r="V30" s="216">
        <f t="shared" si="16"/>
        <v>0</v>
      </c>
      <c r="W30" s="217">
        <f t="shared" si="17"/>
        <v>0</v>
      </c>
      <c r="Z30" s="223">
        <f t="shared" si="18"/>
        <v>0</v>
      </c>
      <c r="AA30" s="224">
        <f t="shared" si="19"/>
        <v>0</v>
      </c>
      <c r="AB30" s="223">
        <f t="shared" si="20"/>
        <v>0</v>
      </c>
      <c r="AC30" s="224">
        <f t="shared" si="21"/>
        <v>0</v>
      </c>
      <c r="AD30" s="223">
        <f t="shared" si="22"/>
        <v>0</v>
      </c>
      <c r="AE30" s="224">
        <f t="shared" si="23"/>
        <v>0</v>
      </c>
      <c r="AF30" s="223">
        <f t="shared" si="24"/>
        <v>0</v>
      </c>
      <c r="AG30" s="224">
        <f t="shared" si="25"/>
        <v>0</v>
      </c>
      <c r="AH30" s="223">
        <f t="shared" si="26"/>
        <v>0</v>
      </c>
      <c r="AI30" s="224">
        <f t="shared" si="27"/>
        <v>0</v>
      </c>
    </row>
    <row r="31" spans="2:35" ht="15.75">
      <c r="B31" s="344" t="s">
        <v>65</v>
      </c>
      <c r="C31" s="208" t="str">
        <f>IF(C23&gt;"",C23,"")</f>
        <v>Toni Pitkänen</v>
      </c>
      <c r="D31" s="208" t="str">
        <f>IF(C24&gt;"",C24,"")</f>
        <v>Aleksi  Veini</v>
      </c>
      <c r="E31" s="209"/>
      <c r="F31" s="210"/>
      <c r="G31" s="444">
        <v>6</v>
      </c>
      <c r="H31" s="445"/>
      <c r="I31" s="444">
        <v>8</v>
      </c>
      <c r="J31" s="445"/>
      <c r="K31" s="444">
        <v>6</v>
      </c>
      <c r="L31" s="445"/>
      <c r="M31" s="444"/>
      <c r="N31" s="445"/>
      <c r="O31" s="444"/>
      <c r="P31" s="445"/>
      <c r="Q31" s="211">
        <f t="shared" si="14"/>
        <v>3</v>
      </c>
      <c r="R31" s="212">
        <f t="shared" si="15"/>
        <v>0</v>
      </c>
      <c r="S31" s="221"/>
      <c r="T31" s="222"/>
      <c r="U31" s="215">
        <f t="shared" si="16"/>
        <v>33</v>
      </c>
      <c r="V31" s="216">
        <f t="shared" si="16"/>
        <v>20</v>
      </c>
      <c r="W31" s="217">
        <f t="shared" si="17"/>
        <v>13</v>
      </c>
      <c r="Z31" s="223">
        <f t="shared" si="18"/>
        <v>11</v>
      </c>
      <c r="AA31" s="224">
        <f t="shared" si="19"/>
        <v>6</v>
      </c>
      <c r="AB31" s="223">
        <f t="shared" si="20"/>
        <v>11</v>
      </c>
      <c r="AC31" s="224">
        <f t="shared" si="21"/>
        <v>8</v>
      </c>
      <c r="AD31" s="223">
        <f t="shared" si="22"/>
        <v>11</v>
      </c>
      <c r="AE31" s="224">
        <f t="shared" si="23"/>
        <v>6</v>
      </c>
      <c r="AF31" s="223">
        <f t="shared" si="24"/>
        <v>0</v>
      </c>
      <c r="AG31" s="224">
        <f t="shared" si="25"/>
        <v>0</v>
      </c>
      <c r="AH31" s="223">
        <f t="shared" si="26"/>
        <v>0</v>
      </c>
      <c r="AI31" s="224">
        <f t="shared" si="27"/>
        <v>0</v>
      </c>
    </row>
    <row r="32" spans="2:35" ht="15.75">
      <c r="B32" s="344" t="s">
        <v>67</v>
      </c>
      <c r="C32" s="208" t="str">
        <f>IF(C22&gt;"",C22,"")</f>
        <v>Mikhail  Kantonistov</v>
      </c>
      <c r="D32" s="208" t="str">
        <f>IF(C23&gt;"",C23,"")</f>
        <v>Toni Pitkänen</v>
      </c>
      <c r="E32" s="220"/>
      <c r="F32" s="210"/>
      <c r="G32" s="446">
        <v>-6</v>
      </c>
      <c r="H32" s="447"/>
      <c r="I32" s="446">
        <v>-9</v>
      </c>
      <c r="J32" s="447"/>
      <c r="K32" s="448">
        <v>5</v>
      </c>
      <c r="L32" s="449"/>
      <c r="M32" s="446">
        <v>-10</v>
      </c>
      <c r="N32" s="447"/>
      <c r="O32" s="446"/>
      <c r="P32" s="447"/>
      <c r="Q32" s="211">
        <f t="shared" si="14"/>
        <v>1</v>
      </c>
      <c r="R32" s="212">
        <f t="shared" si="15"/>
        <v>3</v>
      </c>
      <c r="S32" s="221"/>
      <c r="T32" s="222"/>
      <c r="U32" s="215">
        <f t="shared" si="16"/>
        <v>36</v>
      </c>
      <c r="V32" s="216">
        <f t="shared" si="16"/>
        <v>39</v>
      </c>
      <c r="W32" s="217">
        <f t="shared" si="17"/>
        <v>-3</v>
      </c>
      <c r="Z32" s="223">
        <f t="shared" si="18"/>
        <v>6</v>
      </c>
      <c r="AA32" s="224">
        <f t="shared" si="19"/>
        <v>11</v>
      </c>
      <c r="AB32" s="223">
        <f t="shared" si="20"/>
        <v>9</v>
      </c>
      <c r="AC32" s="224">
        <f t="shared" si="21"/>
        <v>11</v>
      </c>
      <c r="AD32" s="223">
        <f t="shared" si="22"/>
        <v>11</v>
      </c>
      <c r="AE32" s="224">
        <f t="shared" si="23"/>
        <v>5</v>
      </c>
      <c r="AF32" s="223">
        <f t="shared" si="24"/>
        <v>10</v>
      </c>
      <c r="AG32" s="224">
        <f t="shared" si="25"/>
        <v>12</v>
      </c>
      <c r="AH32" s="223">
        <f t="shared" si="26"/>
        <v>0</v>
      </c>
      <c r="AI32" s="224">
        <f t="shared" si="27"/>
        <v>0</v>
      </c>
    </row>
    <row r="33" spans="2:35" ht="16.5" thickBot="1">
      <c r="B33" s="345" t="s">
        <v>69</v>
      </c>
      <c r="C33" s="226" t="str">
        <f>IF(C24&gt;"",C24,"")</f>
        <v>Aleksi  Veini</v>
      </c>
      <c r="D33" s="226">
        <f>IF(C25&gt;"",C25,"")</f>
      </c>
      <c r="E33" s="227"/>
      <c r="F33" s="228"/>
      <c r="G33" s="450"/>
      <c r="H33" s="451"/>
      <c r="I33" s="450"/>
      <c r="J33" s="451"/>
      <c r="K33" s="450"/>
      <c r="L33" s="451"/>
      <c r="M33" s="450"/>
      <c r="N33" s="451"/>
      <c r="O33" s="450"/>
      <c r="P33" s="451"/>
      <c r="Q33" s="229">
        <f t="shared" si="14"/>
      </c>
      <c r="R33" s="230">
        <f t="shared" si="15"/>
      </c>
      <c r="S33" s="231"/>
      <c r="T33" s="232"/>
      <c r="U33" s="215">
        <f t="shared" si="16"/>
        <v>0</v>
      </c>
      <c r="V33" s="216">
        <f t="shared" si="16"/>
        <v>0</v>
      </c>
      <c r="W33" s="217">
        <f t="shared" si="17"/>
        <v>0</v>
      </c>
      <c r="Z33" s="233">
        <f t="shared" si="18"/>
        <v>0</v>
      </c>
      <c r="AA33" s="234">
        <f t="shared" si="19"/>
        <v>0</v>
      </c>
      <c r="AB33" s="233">
        <f t="shared" si="20"/>
        <v>0</v>
      </c>
      <c r="AC33" s="234">
        <f t="shared" si="21"/>
        <v>0</v>
      </c>
      <c r="AD33" s="233">
        <f t="shared" si="22"/>
        <v>0</v>
      </c>
      <c r="AE33" s="234">
        <f t="shared" si="23"/>
        <v>0</v>
      </c>
      <c r="AF33" s="233">
        <f t="shared" si="24"/>
        <v>0</v>
      </c>
      <c r="AG33" s="234">
        <f t="shared" si="25"/>
        <v>0</v>
      </c>
      <c r="AH33" s="233">
        <f t="shared" si="26"/>
        <v>0</v>
      </c>
      <c r="AI33" s="234">
        <f t="shared" si="27"/>
        <v>0</v>
      </c>
    </row>
    <row r="34" spans="2:35" ht="16.5" thickTop="1">
      <c r="B34" s="346"/>
      <c r="C34" s="347"/>
      <c r="D34" s="347"/>
      <c r="E34" s="348"/>
      <c r="F34" s="349"/>
      <c r="Q34" s="350"/>
      <c r="R34" s="351"/>
      <c r="S34" s="352"/>
      <c r="T34" s="352"/>
      <c r="U34" s="353"/>
      <c r="V34" s="353"/>
      <c r="W34" s="354"/>
      <c r="Z34" s="355"/>
      <c r="AA34" s="356"/>
      <c r="AB34" s="355"/>
      <c r="AC34" s="356"/>
      <c r="AD34" s="355"/>
      <c r="AE34" s="356"/>
      <c r="AF34" s="355"/>
      <c r="AG34" s="356"/>
      <c r="AH34" s="355"/>
      <c r="AI34" s="356"/>
    </row>
    <row r="35" ht="15.75" thickBot="1"/>
    <row r="36" spans="2:20" ht="16.5" thickTop="1">
      <c r="B36" s="151"/>
      <c r="C36" s="410" t="str">
        <f>IF(Nimet!C33="","",Nimet!C1)</f>
        <v>PT 75 Kansalliset</v>
      </c>
      <c r="D36" s="410"/>
      <c r="E36" s="153"/>
      <c r="F36" s="152"/>
      <c r="G36" s="154"/>
      <c r="H36" s="153"/>
      <c r="I36" s="155"/>
      <c r="J36" s="156"/>
      <c r="K36" s="411" t="s">
        <v>239</v>
      </c>
      <c r="L36" s="411"/>
      <c r="M36" s="411"/>
      <c r="N36" s="412"/>
      <c r="O36" s="157"/>
      <c r="P36" s="158"/>
      <c r="Q36" s="410" t="s">
        <v>330</v>
      </c>
      <c r="R36" s="410"/>
      <c r="S36" s="410"/>
      <c r="T36" s="413"/>
    </row>
    <row r="37" spans="2:20" ht="16.5" thickBot="1">
      <c r="B37" s="161"/>
      <c r="C37" s="162"/>
      <c r="D37" s="163" t="s">
        <v>488</v>
      </c>
      <c r="E37" s="414"/>
      <c r="F37" s="414"/>
      <c r="G37" s="415"/>
      <c r="H37" s="416" t="s">
        <v>15</v>
      </c>
      <c r="I37" s="417"/>
      <c r="J37" s="417"/>
      <c r="K37" s="418" t="s">
        <v>209</v>
      </c>
      <c r="L37" s="418"/>
      <c r="M37" s="418"/>
      <c r="N37" s="419"/>
      <c r="O37" s="164" t="s">
        <v>16</v>
      </c>
      <c r="P37" s="165"/>
      <c r="Q37" s="420" t="s">
        <v>332</v>
      </c>
      <c r="R37" s="420"/>
      <c r="S37" s="420"/>
      <c r="T37" s="421"/>
    </row>
    <row r="38" spans="2:23" ht="16.5" thickTop="1">
      <c r="B38" s="166"/>
      <c r="C38" s="167" t="s">
        <v>17</v>
      </c>
      <c r="D38" s="168" t="s">
        <v>18</v>
      </c>
      <c r="E38" s="426" t="s">
        <v>78</v>
      </c>
      <c r="F38" s="427"/>
      <c r="G38" s="426" t="s">
        <v>19</v>
      </c>
      <c r="H38" s="427"/>
      <c r="I38" s="426" t="s">
        <v>20</v>
      </c>
      <c r="J38" s="427"/>
      <c r="K38" s="426" t="s">
        <v>14</v>
      </c>
      <c r="L38" s="427"/>
      <c r="M38" s="426"/>
      <c r="N38" s="427"/>
      <c r="O38" s="169" t="s">
        <v>165</v>
      </c>
      <c r="P38" s="238" t="s">
        <v>21</v>
      </c>
      <c r="Q38" s="170" t="s">
        <v>22</v>
      </c>
      <c r="R38" s="171"/>
      <c r="S38" s="436" t="s">
        <v>23</v>
      </c>
      <c r="T38" s="437"/>
      <c r="U38" s="430" t="s">
        <v>24</v>
      </c>
      <c r="V38" s="431"/>
      <c r="W38" s="172" t="s">
        <v>25</v>
      </c>
    </row>
    <row r="39" spans="1:23" ht="15.75">
      <c r="A39" s="56">
        <v>46</v>
      </c>
      <c r="B39" s="173" t="s">
        <v>78</v>
      </c>
      <c r="C39" s="174" t="str">
        <f>IF(A39="","",INDEX(Nimet!$B$6:$B$230,A39))</f>
        <v>Patrik  Rissanen</v>
      </c>
      <c r="D39" s="174" t="str">
        <f>IF(A39="","",INDEX(Nimet!$C$6:$C$230,A39))</f>
        <v>KuPTS</v>
      </c>
      <c r="E39" s="175"/>
      <c r="F39" s="176"/>
      <c r="G39" s="177">
        <f>+Q49</f>
        <v>3</v>
      </c>
      <c r="H39" s="178">
        <f>+R49</f>
        <v>0</v>
      </c>
      <c r="I39" s="177">
        <f>Q45</f>
      </c>
      <c r="J39" s="178">
        <f>R45</f>
      </c>
      <c r="K39" s="177">
        <f>Q47</f>
        <v>3</v>
      </c>
      <c r="L39" s="178">
        <f>R47</f>
        <v>0</v>
      </c>
      <c r="M39" s="177"/>
      <c r="N39" s="178"/>
      <c r="O39" s="179">
        <f>IF(SUM(E39:N39)=0,"",COUNTIF(F39:F42,"3"))</f>
        <v>2</v>
      </c>
      <c r="P39" s="180">
        <f>IF(SUM(F39:O39)=0,"",COUNTIF(E39:E42,"3"))</f>
        <v>0</v>
      </c>
      <c r="Q39" s="181">
        <f>IF(SUM(E39:N39)=0,"",SUM(F39:F42))</f>
        <v>6</v>
      </c>
      <c r="R39" s="182">
        <f>IF(SUM(E39:N39)=0,"",SUM(E39:E42))</f>
        <v>0</v>
      </c>
      <c r="S39" s="432">
        <v>1</v>
      </c>
      <c r="T39" s="433"/>
      <c r="U39" s="183">
        <f>+U45+U47+U49</f>
        <v>66</v>
      </c>
      <c r="V39" s="183">
        <f>+V45+V47+V49</f>
        <v>32</v>
      </c>
      <c r="W39" s="184">
        <f>+U39-V39</f>
        <v>34</v>
      </c>
    </row>
    <row r="40" spans="1:23" ht="15.75">
      <c r="A40" s="56">
        <v>68</v>
      </c>
      <c r="B40" s="185" t="s">
        <v>19</v>
      </c>
      <c r="C40" s="174" t="str">
        <f>IF(A40="","",INDEX(Nimet!$B$6:$B$230,A40))</f>
        <v>Veikka  Flemming</v>
      </c>
      <c r="D40" s="174" t="str">
        <f>IF(A40="","",INDEX(Nimet!$C$6:$C$230,A40))</f>
        <v>KoKa</v>
      </c>
      <c r="E40" s="186">
        <f>+R49</f>
        <v>0</v>
      </c>
      <c r="F40" s="187">
        <f>+Q49</f>
        <v>3</v>
      </c>
      <c r="G40" s="188"/>
      <c r="H40" s="189"/>
      <c r="I40" s="186">
        <f>Q48</f>
      </c>
      <c r="J40" s="187">
        <f>R48</f>
      </c>
      <c r="K40" s="186">
        <f>Q46</f>
        <v>3</v>
      </c>
      <c r="L40" s="187">
        <f>R46</f>
        <v>0</v>
      </c>
      <c r="M40" s="186"/>
      <c r="N40" s="187"/>
      <c r="O40" s="179">
        <f>IF(SUM(E40:N40)=0,"",COUNTIF(H39:H42,"3"))</f>
        <v>1</v>
      </c>
      <c r="P40" s="180">
        <f>IF(SUM(F40:O40)=0,"",COUNTIF(G39:G42,"3"))</f>
        <v>1</v>
      </c>
      <c r="Q40" s="181">
        <f>IF(SUM(E40:N40)=0,"",SUM(H39:H42))</f>
        <v>3</v>
      </c>
      <c r="R40" s="182">
        <f>IF(SUM(E40:N40)=0,"",SUM(G39:G42))</f>
        <v>3</v>
      </c>
      <c r="S40" s="432">
        <v>2</v>
      </c>
      <c r="T40" s="433"/>
      <c r="U40" s="183">
        <f>+U46+U48+V49</f>
        <v>50</v>
      </c>
      <c r="V40" s="183">
        <f>+V46+V48+U49</f>
        <v>55</v>
      </c>
      <c r="W40" s="184">
        <f>+U40-V40</f>
        <v>-5</v>
      </c>
    </row>
    <row r="41" spans="1:23" ht="15.75">
      <c r="A41" s="56"/>
      <c r="B41" s="185" t="s">
        <v>20</v>
      </c>
      <c r="C41" s="174">
        <f>IF(A41="","",INDEX(Nimet!$B$6:$B$230,A41))</f>
      </c>
      <c r="D41" s="174">
        <f>IF(A41="","",INDEX(Nimet!$C$6:$C$230,A41))</f>
      </c>
      <c r="E41" s="186">
        <f>+R45</f>
      </c>
      <c r="F41" s="187">
        <f>+Q45</f>
      </c>
      <c r="G41" s="186">
        <f>R48</f>
      </c>
      <c r="H41" s="187">
        <f>Q48</f>
      </c>
      <c r="I41" s="188"/>
      <c r="J41" s="189"/>
      <c r="K41" s="186">
        <f>Q50</f>
      </c>
      <c r="L41" s="187">
        <f>R50</f>
      </c>
      <c r="M41" s="186"/>
      <c r="N41" s="187"/>
      <c r="O41" s="179">
        <f>IF(SUM(E41:N41)=0,"",COUNTIF(J39:J42,"3"))</f>
      </c>
      <c r="P41" s="180">
        <f>IF(SUM(F41:O41)=0,"",COUNTIF(I39:I42,"3"))</f>
      </c>
      <c r="Q41" s="181">
        <f>IF(SUM(E41:N41)=0,"",SUM(J39:J42))</f>
      </c>
      <c r="R41" s="182">
        <f>IF(SUM(E41:N41)=0,"",SUM(I39:I42))</f>
      </c>
      <c r="S41" s="432"/>
      <c r="T41" s="433"/>
      <c r="U41" s="183">
        <f>+V45+V48+U50</f>
        <v>0</v>
      </c>
      <c r="V41" s="183">
        <f>+U45+U48+V50</f>
        <v>0</v>
      </c>
      <c r="W41" s="184">
        <f>+U41-V41</f>
        <v>0</v>
      </c>
    </row>
    <row r="42" spans="1:23" ht="16.5" thickBot="1">
      <c r="A42" s="56">
        <v>29</v>
      </c>
      <c r="B42" s="185" t="s">
        <v>14</v>
      </c>
      <c r="C42" s="174" t="str">
        <f>IF(A42="","",INDEX(Nimet!$B$6:$B$230,A42))</f>
        <v>Johan  Nyberg</v>
      </c>
      <c r="D42" s="174" t="str">
        <f>IF(A42="","",INDEX(Nimet!$C$6:$C$230,A42))</f>
        <v>PT-Espoo</v>
      </c>
      <c r="E42" s="186">
        <f>R47</f>
        <v>0</v>
      </c>
      <c r="F42" s="187">
        <f>Q47</f>
        <v>3</v>
      </c>
      <c r="G42" s="186">
        <f>R46</f>
        <v>0</v>
      </c>
      <c r="H42" s="187">
        <f>Q46</f>
        <v>3</v>
      </c>
      <c r="I42" s="186">
        <f>R50</f>
      </c>
      <c r="J42" s="187">
        <f>Q50</f>
      </c>
      <c r="K42" s="188"/>
      <c r="L42" s="189"/>
      <c r="M42" s="186"/>
      <c r="N42" s="187"/>
      <c r="O42" s="179">
        <f>IF(SUM(E42:N42)=0,"",COUNTIF(L39:L42,"3"))</f>
        <v>0</v>
      </c>
      <c r="P42" s="180">
        <f>IF(SUM(F42:O42)=0,"",COUNTIF(K39:K42,"3"))</f>
        <v>2</v>
      </c>
      <c r="Q42" s="181">
        <f>IF(SUM(E42:N43)=0,"",SUM(L39:L42))</f>
        <v>0</v>
      </c>
      <c r="R42" s="182">
        <f>IF(SUM(E42:N42)=0,"",SUM(K39:K42))</f>
        <v>6</v>
      </c>
      <c r="S42" s="434">
        <v>3</v>
      </c>
      <c r="T42" s="435"/>
      <c r="U42" s="183">
        <f>+V46+V47+V50</f>
        <v>37</v>
      </c>
      <c r="V42" s="183">
        <f>+U46+U47+U50</f>
        <v>66</v>
      </c>
      <c r="W42" s="184">
        <f>+U42-V42</f>
        <v>-29</v>
      </c>
    </row>
    <row r="43" spans="2:25" ht="16.5" thickTop="1">
      <c r="B43" s="190"/>
      <c r="C43" s="191" t="s">
        <v>219</v>
      </c>
      <c r="D43" s="192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4"/>
      <c r="T43" s="195"/>
      <c r="U43" s="196"/>
      <c r="V43" s="197" t="s">
        <v>220</v>
      </c>
      <c r="W43" s="198">
        <f>SUM(W39:W42)</f>
        <v>0</v>
      </c>
      <c r="X43" s="197" t="str">
        <f>IF(W43=0,"OK","Virhe")</f>
        <v>OK</v>
      </c>
      <c r="Y43" s="199"/>
    </row>
    <row r="44" spans="2:23" ht="16.5" thickBot="1">
      <c r="B44" s="200"/>
      <c r="C44" s="201" t="s">
        <v>221</v>
      </c>
      <c r="D44" s="202"/>
      <c r="E44" s="203"/>
      <c r="F44" s="204"/>
      <c r="G44" s="422" t="s">
        <v>222</v>
      </c>
      <c r="H44" s="423"/>
      <c r="I44" s="424" t="s">
        <v>223</v>
      </c>
      <c r="J44" s="425"/>
      <c r="K44" s="424" t="s">
        <v>224</v>
      </c>
      <c r="L44" s="425"/>
      <c r="M44" s="424" t="s">
        <v>225</v>
      </c>
      <c r="N44" s="425"/>
      <c r="O44" s="424" t="s">
        <v>226</v>
      </c>
      <c r="P44" s="425"/>
      <c r="Q44" s="440" t="s">
        <v>380</v>
      </c>
      <c r="R44" s="441"/>
      <c r="T44" s="205"/>
      <c r="U44" s="206" t="s">
        <v>24</v>
      </c>
      <c r="V44" s="207"/>
      <c r="W44" s="172" t="s">
        <v>25</v>
      </c>
    </row>
    <row r="45" spans="2:35" ht="15.75">
      <c r="B45" s="344" t="s">
        <v>63</v>
      </c>
      <c r="C45" s="208" t="str">
        <f>IF(C39&gt;"",C39,"")</f>
        <v>Patrik  Rissanen</v>
      </c>
      <c r="D45" s="208">
        <f>IF(C41&gt;"",C41,"")</f>
      </c>
      <c r="E45" s="209"/>
      <c r="F45" s="210"/>
      <c r="G45" s="442"/>
      <c r="H45" s="443"/>
      <c r="I45" s="444"/>
      <c r="J45" s="445"/>
      <c r="K45" s="444"/>
      <c r="L45" s="445"/>
      <c r="M45" s="444"/>
      <c r="N45" s="445"/>
      <c r="O45" s="428"/>
      <c r="P45" s="429"/>
      <c r="Q45" s="211">
        <f aca="true" t="shared" si="28" ref="Q45:Q50">IF(COUNT(G45:O45)=0,"",COUNTIF(G45:O45,"&gt;=0"))</f>
      </c>
      <c r="R45" s="212">
        <f aca="true" t="shared" si="29" ref="R45:R50">IF(COUNT(G45:O45)=0,"",(IF(LEFT(G45,1)="-",1,0)+IF(LEFT(I45,1)="-",1,0)+IF(LEFT(K45,1)="-",1,0)+IF(LEFT(M45,1)="-",1,0)+IF(LEFT(O45,1)="-",1,0)))</f>
      </c>
      <c r="S45" s="213"/>
      <c r="T45" s="214"/>
      <c r="U45" s="215">
        <f aca="true" t="shared" si="30" ref="U45:V50">+Z45+AB45+AD45+AF45+AH45</f>
        <v>0</v>
      </c>
      <c r="V45" s="216">
        <f t="shared" si="30"/>
        <v>0</v>
      </c>
      <c r="W45" s="217">
        <f aca="true" t="shared" si="31" ref="W45:W50">+U45-V45</f>
        <v>0</v>
      </c>
      <c r="Z45" s="218">
        <f aca="true" t="shared" si="32" ref="Z45:Z50">IF(G45="",0,IF(LEFT(G45,1)="-",ABS(G45),(IF(G45&gt;9,G45+2,11))))</f>
        <v>0</v>
      </c>
      <c r="AA45" s="219">
        <f aca="true" t="shared" si="33" ref="AA45:AA50">IF(G45="",0,IF(LEFT(G45,1)="-",(IF(ABS(G45)&gt;9,(ABS(G45)+2),11)),G45))</f>
        <v>0</v>
      </c>
      <c r="AB45" s="218">
        <f aca="true" t="shared" si="34" ref="AB45:AB50">IF(I45="",0,IF(LEFT(I45,1)="-",ABS(I45),(IF(I45&gt;9,I45+2,11))))</f>
        <v>0</v>
      </c>
      <c r="AC45" s="219">
        <f aca="true" t="shared" si="35" ref="AC45:AC50">IF(I45="",0,IF(LEFT(I45,1)="-",(IF(ABS(I45)&gt;9,(ABS(I45)+2),11)),I45))</f>
        <v>0</v>
      </c>
      <c r="AD45" s="218">
        <f aca="true" t="shared" si="36" ref="AD45:AD50">IF(K45="",0,IF(LEFT(K45,1)="-",ABS(K45),(IF(K45&gt;9,K45+2,11))))</f>
        <v>0</v>
      </c>
      <c r="AE45" s="219">
        <f aca="true" t="shared" si="37" ref="AE45:AE50">IF(K45="",0,IF(LEFT(K45,1)="-",(IF(ABS(K45)&gt;9,(ABS(K45)+2),11)),K45))</f>
        <v>0</v>
      </c>
      <c r="AF45" s="218">
        <f aca="true" t="shared" si="38" ref="AF45:AF50">IF(M45="",0,IF(LEFT(M45,1)="-",ABS(M45),(IF(M45&gt;9,M45+2,11))))</f>
        <v>0</v>
      </c>
      <c r="AG45" s="219">
        <f aca="true" t="shared" si="39" ref="AG45:AG50">IF(M45="",0,IF(LEFT(M45,1)="-",(IF(ABS(M45)&gt;9,(ABS(M45)+2),11)),M45))</f>
        <v>0</v>
      </c>
      <c r="AH45" s="218">
        <f aca="true" t="shared" si="40" ref="AH45:AH50">IF(O45="",0,IF(LEFT(O45,1)="-",ABS(O45),(IF(O45&gt;9,O45+2,11))))</f>
        <v>0</v>
      </c>
      <c r="AI45" s="219">
        <f aca="true" t="shared" si="41" ref="AI45:AI50">IF(O45="",0,IF(LEFT(O45,1)="-",(IF(ABS(O45)&gt;9,(ABS(O45)+2),11)),O45))</f>
        <v>0</v>
      </c>
    </row>
    <row r="46" spans="2:35" ht="15.75">
      <c r="B46" s="344" t="s">
        <v>59</v>
      </c>
      <c r="C46" s="208" t="str">
        <f>IF(C40&gt;"",C40,"")</f>
        <v>Veikka  Flemming</v>
      </c>
      <c r="D46" s="208" t="str">
        <f>IF(C42&gt;"",C42,"")</f>
        <v>Johan  Nyberg</v>
      </c>
      <c r="E46" s="220"/>
      <c r="F46" s="210"/>
      <c r="G46" s="446">
        <v>8</v>
      </c>
      <c r="H46" s="447"/>
      <c r="I46" s="446">
        <v>5</v>
      </c>
      <c r="J46" s="447"/>
      <c r="K46" s="446">
        <v>9</v>
      </c>
      <c r="L46" s="447"/>
      <c r="M46" s="446"/>
      <c r="N46" s="447"/>
      <c r="O46" s="446"/>
      <c r="P46" s="447"/>
      <c r="Q46" s="211">
        <f t="shared" si="28"/>
        <v>3</v>
      </c>
      <c r="R46" s="212">
        <f t="shared" si="29"/>
        <v>0</v>
      </c>
      <c r="S46" s="221"/>
      <c r="T46" s="222"/>
      <c r="U46" s="215">
        <f t="shared" si="30"/>
        <v>33</v>
      </c>
      <c r="V46" s="216">
        <f t="shared" si="30"/>
        <v>22</v>
      </c>
      <c r="W46" s="217">
        <f t="shared" si="31"/>
        <v>11</v>
      </c>
      <c r="Z46" s="223">
        <f t="shared" si="32"/>
        <v>11</v>
      </c>
      <c r="AA46" s="224">
        <f t="shared" si="33"/>
        <v>8</v>
      </c>
      <c r="AB46" s="223">
        <f t="shared" si="34"/>
        <v>11</v>
      </c>
      <c r="AC46" s="224">
        <f t="shared" si="35"/>
        <v>5</v>
      </c>
      <c r="AD46" s="223">
        <f t="shared" si="36"/>
        <v>11</v>
      </c>
      <c r="AE46" s="224">
        <f t="shared" si="37"/>
        <v>9</v>
      </c>
      <c r="AF46" s="223">
        <f t="shared" si="38"/>
        <v>0</v>
      </c>
      <c r="AG46" s="224">
        <f t="shared" si="39"/>
        <v>0</v>
      </c>
      <c r="AH46" s="223">
        <f t="shared" si="40"/>
        <v>0</v>
      </c>
      <c r="AI46" s="224">
        <f t="shared" si="41"/>
        <v>0</v>
      </c>
    </row>
    <row r="47" spans="2:35" ht="16.5" thickBot="1">
      <c r="B47" s="344" t="s">
        <v>68</v>
      </c>
      <c r="C47" s="201" t="str">
        <f>IF(C39&gt;"",C39,"")</f>
        <v>Patrik  Rissanen</v>
      </c>
      <c r="D47" s="201" t="str">
        <f>IF(C42&gt;"",C42,"")</f>
        <v>Johan  Nyberg</v>
      </c>
      <c r="E47" s="203"/>
      <c r="F47" s="225"/>
      <c r="G47" s="438">
        <v>7</v>
      </c>
      <c r="H47" s="439"/>
      <c r="I47" s="438">
        <v>5</v>
      </c>
      <c r="J47" s="439"/>
      <c r="K47" s="438">
        <v>3</v>
      </c>
      <c r="L47" s="439"/>
      <c r="M47" s="438"/>
      <c r="N47" s="439"/>
      <c r="O47" s="438"/>
      <c r="P47" s="439"/>
      <c r="Q47" s="211">
        <f t="shared" si="28"/>
        <v>3</v>
      </c>
      <c r="R47" s="212">
        <f t="shared" si="29"/>
        <v>0</v>
      </c>
      <c r="S47" s="221"/>
      <c r="T47" s="222"/>
      <c r="U47" s="215">
        <f t="shared" si="30"/>
        <v>33</v>
      </c>
      <c r="V47" s="216">
        <f t="shared" si="30"/>
        <v>15</v>
      </c>
      <c r="W47" s="217">
        <f t="shared" si="31"/>
        <v>18</v>
      </c>
      <c r="Z47" s="223">
        <f t="shared" si="32"/>
        <v>11</v>
      </c>
      <c r="AA47" s="224">
        <f t="shared" si="33"/>
        <v>7</v>
      </c>
      <c r="AB47" s="223">
        <f t="shared" si="34"/>
        <v>11</v>
      </c>
      <c r="AC47" s="224">
        <f t="shared" si="35"/>
        <v>5</v>
      </c>
      <c r="AD47" s="223">
        <f t="shared" si="36"/>
        <v>11</v>
      </c>
      <c r="AE47" s="224">
        <f t="shared" si="37"/>
        <v>3</v>
      </c>
      <c r="AF47" s="223">
        <f t="shared" si="38"/>
        <v>0</v>
      </c>
      <c r="AG47" s="224">
        <f t="shared" si="39"/>
        <v>0</v>
      </c>
      <c r="AH47" s="223">
        <f t="shared" si="40"/>
        <v>0</v>
      </c>
      <c r="AI47" s="224">
        <f t="shared" si="41"/>
        <v>0</v>
      </c>
    </row>
    <row r="48" spans="2:35" ht="15.75">
      <c r="B48" s="344" t="s">
        <v>65</v>
      </c>
      <c r="C48" s="208" t="str">
        <f>IF(C40&gt;"",C40,"")</f>
        <v>Veikka  Flemming</v>
      </c>
      <c r="D48" s="208">
        <f>IF(C41&gt;"",C41,"")</f>
      </c>
      <c r="E48" s="209"/>
      <c r="F48" s="210"/>
      <c r="G48" s="444"/>
      <c r="H48" s="445"/>
      <c r="I48" s="444"/>
      <c r="J48" s="445"/>
      <c r="K48" s="444"/>
      <c r="L48" s="445"/>
      <c r="M48" s="444"/>
      <c r="N48" s="445"/>
      <c r="O48" s="444"/>
      <c r="P48" s="445"/>
      <c r="Q48" s="211">
        <f t="shared" si="28"/>
      </c>
      <c r="R48" s="212">
        <f t="shared" si="29"/>
      </c>
      <c r="S48" s="221"/>
      <c r="T48" s="222"/>
      <c r="U48" s="215">
        <f t="shared" si="30"/>
        <v>0</v>
      </c>
      <c r="V48" s="216">
        <f t="shared" si="30"/>
        <v>0</v>
      </c>
      <c r="W48" s="217">
        <f t="shared" si="31"/>
        <v>0</v>
      </c>
      <c r="Z48" s="223">
        <f t="shared" si="32"/>
        <v>0</v>
      </c>
      <c r="AA48" s="224">
        <f t="shared" si="33"/>
        <v>0</v>
      </c>
      <c r="AB48" s="223">
        <f t="shared" si="34"/>
        <v>0</v>
      </c>
      <c r="AC48" s="224">
        <f t="shared" si="35"/>
        <v>0</v>
      </c>
      <c r="AD48" s="223">
        <f t="shared" si="36"/>
        <v>0</v>
      </c>
      <c r="AE48" s="224">
        <f t="shared" si="37"/>
        <v>0</v>
      </c>
      <c r="AF48" s="223">
        <f t="shared" si="38"/>
        <v>0</v>
      </c>
      <c r="AG48" s="224">
        <f t="shared" si="39"/>
        <v>0</v>
      </c>
      <c r="AH48" s="223">
        <f t="shared" si="40"/>
        <v>0</v>
      </c>
      <c r="AI48" s="224">
        <f t="shared" si="41"/>
        <v>0</v>
      </c>
    </row>
    <row r="49" spans="2:35" ht="15.75">
      <c r="B49" s="344" t="s">
        <v>67</v>
      </c>
      <c r="C49" s="208" t="str">
        <f>IF(C39&gt;"",C39,"")</f>
        <v>Patrik  Rissanen</v>
      </c>
      <c r="D49" s="208" t="str">
        <f>IF(C40&gt;"",C40,"")</f>
        <v>Veikka  Flemming</v>
      </c>
      <c r="E49" s="220"/>
      <c r="F49" s="210"/>
      <c r="G49" s="446">
        <v>7</v>
      </c>
      <c r="H49" s="447"/>
      <c r="I49" s="446">
        <v>3</v>
      </c>
      <c r="J49" s="447"/>
      <c r="K49" s="448">
        <v>7</v>
      </c>
      <c r="L49" s="449"/>
      <c r="M49" s="446"/>
      <c r="N49" s="447"/>
      <c r="O49" s="446"/>
      <c r="P49" s="447"/>
      <c r="Q49" s="211">
        <f t="shared" si="28"/>
        <v>3</v>
      </c>
      <c r="R49" s="212">
        <f t="shared" si="29"/>
        <v>0</v>
      </c>
      <c r="S49" s="221"/>
      <c r="T49" s="222"/>
      <c r="U49" s="215">
        <f t="shared" si="30"/>
        <v>33</v>
      </c>
      <c r="V49" s="216">
        <f t="shared" si="30"/>
        <v>17</v>
      </c>
      <c r="W49" s="217">
        <f t="shared" si="31"/>
        <v>16</v>
      </c>
      <c r="Z49" s="223">
        <f t="shared" si="32"/>
        <v>11</v>
      </c>
      <c r="AA49" s="224">
        <f t="shared" si="33"/>
        <v>7</v>
      </c>
      <c r="AB49" s="223">
        <f t="shared" si="34"/>
        <v>11</v>
      </c>
      <c r="AC49" s="224">
        <f t="shared" si="35"/>
        <v>3</v>
      </c>
      <c r="AD49" s="223">
        <f t="shared" si="36"/>
        <v>11</v>
      </c>
      <c r="AE49" s="224">
        <f t="shared" si="37"/>
        <v>7</v>
      </c>
      <c r="AF49" s="223">
        <f t="shared" si="38"/>
        <v>0</v>
      </c>
      <c r="AG49" s="224">
        <f t="shared" si="39"/>
        <v>0</v>
      </c>
      <c r="AH49" s="223">
        <f t="shared" si="40"/>
        <v>0</v>
      </c>
      <c r="AI49" s="224">
        <f t="shared" si="41"/>
        <v>0</v>
      </c>
    </row>
    <row r="50" spans="2:35" ht="16.5" thickBot="1">
      <c r="B50" s="345" t="s">
        <v>69</v>
      </c>
      <c r="C50" s="226">
        <f>IF(C41&gt;"",C41,"")</f>
      </c>
      <c r="D50" s="226" t="str">
        <f>IF(C42&gt;"",C42,"")</f>
        <v>Johan  Nyberg</v>
      </c>
      <c r="E50" s="227"/>
      <c r="F50" s="228"/>
      <c r="G50" s="450"/>
      <c r="H50" s="451"/>
      <c r="I50" s="450"/>
      <c r="J50" s="451"/>
      <c r="K50" s="450"/>
      <c r="L50" s="451"/>
      <c r="M50" s="450"/>
      <c r="N50" s="451"/>
      <c r="O50" s="450"/>
      <c r="P50" s="451"/>
      <c r="Q50" s="229">
        <f t="shared" si="28"/>
      </c>
      <c r="R50" s="230">
        <f t="shared" si="29"/>
      </c>
      <c r="S50" s="231"/>
      <c r="T50" s="232"/>
      <c r="U50" s="215">
        <f t="shared" si="30"/>
        <v>0</v>
      </c>
      <c r="V50" s="216">
        <f t="shared" si="30"/>
        <v>0</v>
      </c>
      <c r="W50" s="217">
        <f t="shared" si="31"/>
        <v>0</v>
      </c>
      <c r="Z50" s="233">
        <f t="shared" si="32"/>
        <v>0</v>
      </c>
      <c r="AA50" s="234">
        <f t="shared" si="33"/>
        <v>0</v>
      </c>
      <c r="AB50" s="233">
        <f t="shared" si="34"/>
        <v>0</v>
      </c>
      <c r="AC50" s="234">
        <f t="shared" si="35"/>
        <v>0</v>
      </c>
      <c r="AD50" s="233">
        <f t="shared" si="36"/>
        <v>0</v>
      </c>
      <c r="AE50" s="234">
        <f t="shared" si="37"/>
        <v>0</v>
      </c>
      <c r="AF50" s="233">
        <f t="shared" si="38"/>
        <v>0</v>
      </c>
      <c r="AG50" s="234">
        <f t="shared" si="39"/>
        <v>0</v>
      </c>
      <c r="AH50" s="233">
        <f t="shared" si="40"/>
        <v>0</v>
      </c>
      <c r="AI50" s="234">
        <f t="shared" si="41"/>
        <v>0</v>
      </c>
    </row>
    <row r="51" spans="2:35" ht="16.5" thickTop="1">
      <c r="B51" s="346"/>
      <c r="C51" s="347"/>
      <c r="D51" s="347"/>
      <c r="E51" s="348"/>
      <c r="F51" s="349"/>
      <c r="G51" s="348"/>
      <c r="H51" s="348"/>
      <c r="I51" s="348"/>
      <c r="J51" s="348"/>
      <c r="K51" s="348"/>
      <c r="L51" s="348"/>
      <c r="M51" s="348"/>
      <c r="N51" s="348"/>
      <c r="O51" s="348"/>
      <c r="P51" s="348"/>
      <c r="Q51" s="350"/>
      <c r="R51" s="351"/>
      <c r="S51" s="352"/>
      <c r="T51" s="352"/>
      <c r="U51" s="353"/>
      <c r="V51" s="353"/>
      <c r="W51" s="354"/>
      <c r="Z51" s="355"/>
      <c r="AA51" s="356"/>
      <c r="AB51" s="355"/>
      <c r="AC51" s="356"/>
      <c r="AD51" s="355"/>
      <c r="AE51" s="356"/>
      <c r="AF51" s="355"/>
      <c r="AG51" s="356"/>
      <c r="AH51" s="355"/>
      <c r="AI51" s="356"/>
    </row>
    <row r="52" spans="2:35" ht="15.75">
      <c r="B52" s="346"/>
      <c r="C52" s="347"/>
      <c r="D52" s="347"/>
      <c r="E52" s="348"/>
      <c r="F52" s="349"/>
      <c r="G52" s="348"/>
      <c r="H52" s="348"/>
      <c r="I52" s="348"/>
      <c r="J52" s="348"/>
      <c r="K52" s="348"/>
      <c r="L52" s="348"/>
      <c r="M52" s="348"/>
      <c r="N52" s="348"/>
      <c r="O52" s="348"/>
      <c r="P52" s="348"/>
      <c r="Q52" s="350"/>
      <c r="R52" s="351"/>
      <c r="S52" s="352"/>
      <c r="T52" s="352"/>
      <c r="U52" s="353"/>
      <c r="V52" s="353"/>
      <c r="W52" s="354"/>
      <c r="Z52" s="355"/>
      <c r="AA52" s="356"/>
      <c r="AB52" s="355"/>
      <c r="AC52" s="356"/>
      <c r="AD52" s="355"/>
      <c r="AE52" s="356"/>
      <c r="AF52" s="355"/>
      <c r="AG52" s="356"/>
      <c r="AH52" s="355"/>
      <c r="AI52" s="356"/>
    </row>
    <row r="53" spans="2:35" ht="15.75">
      <c r="B53" s="346"/>
      <c r="C53" s="347"/>
      <c r="D53" s="347"/>
      <c r="E53" s="348"/>
      <c r="F53" s="349"/>
      <c r="G53" s="348"/>
      <c r="H53" s="348"/>
      <c r="I53" s="348"/>
      <c r="J53" s="348"/>
      <c r="K53" s="348"/>
      <c r="L53" s="348"/>
      <c r="M53" s="348"/>
      <c r="N53" s="348"/>
      <c r="O53" s="348"/>
      <c r="P53" s="348"/>
      <c r="Q53" s="350"/>
      <c r="R53" s="351"/>
      <c r="S53" s="352"/>
      <c r="T53" s="352"/>
      <c r="U53" s="353"/>
      <c r="V53" s="353"/>
      <c r="W53" s="354"/>
      <c r="Z53" s="355"/>
      <c r="AA53" s="356"/>
      <c r="AB53" s="355"/>
      <c r="AC53" s="356"/>
      <c r="AD53" s="355"/>
      <c r="AE53" s="356"/>
      <c r="AF53" s="355"/>
      <c r="AG53" s="356"/>
      <c r="AH53" s="355"/>
      <c r="AI53" s="356"/>
    </row>
    <row r="54" spans="2:35" ht="15.75">
      <c r="B54" s="346"/>
      <c r="C54" s="347"/>
      <c r="D54" s="347"/>
      <c r="E54" s="348"/>
      <c r="F54" s="349"/>
      <c r="G54" s="348"/>
      <c r="H54" s="348"/>
      <c r="I54" s="348"/>
      <c r="J54" s="348"/>
      <c r="K54" s="348"/>
      <c r="L54" s="348"/>
      <c r="M54" s="348"/>
      <c r="N54" s="348"/>
      <c r="O54" s="348"/>
      <c r="P54" s="348"/>
      <c r="Q54" s="350"/>
      <c r="R54" s="351"/>
      <c r="S54" s="352"/>
      <c r="T54" s="352"/>
      <c r="U54" s="353"/>
      <c r="V54" s="353"/>
      <c r="W54" s="354"/>
      <c r="Z54" s="355"/>
      <c r="AA54" s="356"/>
      <c r="AB54" s="355"/>
      <c r="AC54" s="356"/>
      <c r="AD54" s="355"/>
      <c r="AE54" s="356"/>
      <c r="AF54" s="355"/>
      <c r="AG54" s="356"/>
      <c r="AH54" s="355"/>
      <c r="AI54" s="356"/>
    </row>
    <row r="55" spans="2:35" ht="15.75">
      <c r="B55" s="346"/>
      <c r="C55" s="347"/>
      <c r="D55" s="347"/>
      <c r="E55" s="348"/>
      <c r="F55" s="349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50"/>
      <c r="R55" s="351"/>
      <c r="S55" s="352"/>
      <c r="T55" s="352"/>
      <c r="U55" s="353"/>
      <c r="V55" s="353"/>
      <c r="W55" s="354"/>
      <c r="Z55" s="355"/>
      <c r="AA55" s="356"/>
      <c r="AB55" s="355"/>
      <c r="AC55" s="356"/>
      <c r="AD55" s="355"/>
      <c r="AE55" s="356"/>
      <c r="AF55" s="355"/>
      <c r="AG55" s="356"/>
      <c r="AH55" s="355"/>
      <c r="AI55" s="356"/>
    </row>
    <row r="56" spans="2:35" ht="15.75">
      <c r="B56" s="346"/>
      <c r="C56" s="347"/>
      <c r="D56" s="347"/>
      <c r="E56" s="348"/>
      <c r="F56" s="349"/>
      <c r="G56" s="348"/>
      <c r="H56" s="348"/>
      <c r="I56" s="348"/>
      <c r="J56" s="348"/>
      <c r="K56" s="348"/>
      <c r="L56" s="348"/>
      <c r="M56" s="348"/>
      <c r="N56" s="348"/>
      <c r="O56" s="348"/>
      <c r="P56" s="348"/>
      <c r="Q56" s="350"/>
      <c r="R56" s="351"/>
      <c r="S56" s="352"/>
      <c r="T56" s="352"/>
      <c r="U56" s="353"/>
      <c r="V56" s="353"/>
      <c r="W56" s="354"/>
      <c r="Z56" s="355"/>
      <c r="AA56" s="356"/>
      <c r="AB56" s="355"/>
      <c r="AC56" s="356"/>
      <c r="AD56" s="355"/>
      <c r="AE56" s="356"/>
      <c r="AF56" s="355"/>
      <c r="AG56" s="356"/>
      <c r="AH56" s="355"/>
      <c r="AI56" s="356"/>
    </row>
    <row r="57" ht="15.75" thickBot="1"/>
    <row r="58" spans="2:20" ht="16.5" thickTop="1">
      <c r="B58" s="151"/>
      <c r="C58" s="410" t="str">
        <f>IF(Nimet!C49="","",Nimet!C1)</f>
        <v>PT 75 Kansalliset</v>
      </c>
      <c r="D58" s="410"/>
      <c r="E58" s="153"/>
      <c r="F58" s="152"/>
      <c r="G58" s="154"/>
      <c r="H58" s="153"/>
      <c r="I58" s="155"/>
      <c r="J58" s="156"/>
      <c r="K58" s="411" t="s">
        <v>239</v>
      </c>
      <c r="L58" s="411"/>
      <c r="M58" s="411"/>
      <c r="N58" s="412"/>
      <c r="O58" s="157"/>
      <c r="P58" s="158"/>
      <c r="Q58" s="410" t="s">
        <v>331</v>
      </c>
      <c r="R58" s="410"/>
      <c r="S58" s="410"/>
      <c r="T58" s="413"/>
    </row>
    <row r="59" spans="2:20" ht="16.5" thickBot="1">
      <c r="B59" s="161"/>
      <c r="C59" s="162"/>
      <c r="D59" s="163" t="s">
        <v>488</v>
      </c>
      <c r="E59" s="414"/>
      <c r="F59" s="414"/>
      <c r="G59" s="415"/>
      <c r="H59" s="416" t="s">
        <v>15</v>
      </c>
      <c r="I59" s="417"/>
      <c r="J59" s="417"/>
      <c r="K59" s="418" t="s">
        <v>209</v>
      </c>
      <c r="L59" s="418"/>
      <c r="M59" s="418"/>
      <c r="N59" s="419"/>
      <c r="O59" s="164" t="s">
        <v>16</v>
      </c>
      <c r="P59" s="165"/>
      <c r="Q59" s="420" t="s">
        <v>332</v>
      </c>
      <c r="R59" s="420"/>
      <c r="S59" s="420"/>
      <c r="T59" s="421"/>
    </row>
    <row r="60" spans="2:23" ht="16.5" thickTop="1">
      <c r="B60" s="166"/>
      <c r="C60" s="167" t="s">
        <v>17</v>
      </c>
      <c r="D60" s="168" t="s">
        <v>18</v>
      </c>
      <c r="E60" s="426" t="s">
        <v>78</v>
      </c>
      <c r="F60" s="427"/>
      <c r="G60" s="426" t="s">
        <v>19</v>
      </c>
      <c r="H60" s="427"/>
      <c r="I60" s="426" t="s">
        <v>20</v>
      </c>
      <c r="J60" s="427"/>
      <c r="K60" s="426" t="s">
        <v>14</v>
      </c>
      <c r="L60" s="427"/>
      <c r="M60" s="426"/>
      <c r="N60" s="427"/>
      <c r="O60" s="169" t="s">
        <v>165</v>
      </c>
      <c r="P60" s="238" t="s">
        <v>21</v>
      </c>
      <c r="Q60" s="170" t="s">
        <v>22</v>
      </c>
      <c r="R60" s="171"/>
      <c r="S60" s="436" t="s">
        <v>23</v>
      </c>
      <c r="T60" s="437"/>
      <c r="U60" s="430" t="s">
        <v>24</v>
      </c>
      <c r="V60" s="431"/>
      <c r="W60" s="172" t="s">
        <v>25</v>
      </c>
    </row>
    <row r="61" spans="1:23" ht="15.75">
      <c r="A61" s="56">
        <v>56</v>
      </c>
      <c r="B61" s="173" t="s">
        <v>78</v>
      </c>
      <c r="C61" s="174" t="str">
        <f>IF(A61="","",INDEX(Nimet!$B$6:$B$230,A61))</f>
        <v>Anton Mäkinen</v>
      </c>
      <c r="D61" s="174" t="str">
        <f>IF(A61="","",INDEX(Nimet!$C$6:$C$230,A61))</f>
        <v>MBF</v>
      </c>
      <c r="E61" s="175"/>
      <c r="F61" s="176"/>
      <c r="G61" s="177">
        <f>+Q71</f>
        <v>3</v>
      </c>
      <c r="H61" s="178">
        <f>+R71</f>
        <v>2</v>
      </c>
      <c r="I61" s="177">
        <f>Q67</f>
        <v>3</v>
      </c>
      <c r="J61" s="178">
        <f>R67</f>
        <v>1</v>
      </c>
      <c r="K61" s="177">
        <f>Q69</f>
      </c>
      <c r="L61" s="178">
        <f>R69</f>
      </c>
      <c r="M61" s="177"/>
      <c r="N61" s="178"/>
      <c r="O61" s="179">
        <f>IF(SUM(E61:N61)=0,"",COUNTIF(F61:F64,"3"))</f>
        <v>2</v>
      </c>
      <c r="P61" s="180">
        <f>IF(SUM(F61:O61)=0,"",COUNTIF(E61:E64,"3"))</f>
        <v>0</v>
      </c>
      <c r="Q61" s="181">
        <f>IF(SUM(E61:N61)=0,"",SUM(F61:F64))</f>
        <v>6</v>
      </c>
      <c r="R61" s="182">
        <f>IF(SUM(E61:N61)=0,"",SUM(E61:E64))</f>
        <v>3</v>
      </c>
      <c r="S61" s="432">
        <v>1</v>
      </c>
      <c r="T61" s="433"/>
      <c r="U61" s="183">
        <f>+U67+U69+U71</f>
        <v>93</v>
      </c>
      <c r="V61" s="183">
        <f>+V67+V69+V71</f>
        <v>76</v>
      </c>
      <c r="W61" s="184">
        <f>+U61-V61</f>
        <v>17</v>
      </c>
    </row>
    <row r="62" spans="1:23" ht="15.75">
      <c r="A62" s="56">
        <v>74</v>
      </c>
      <c r="B62" s="185" t="s">
        <v>19</v>
      </c>
      <c r="C62" s="174" t="str">
        <f>IF(A62="","",INDEX(Nimet!$B$6:$B$230,A62))</f>
        <v>Konsta Kollanus</v>
      </c>
      <c r="D62" s="174" t="str">
        <f>IF(A62="","",INDEX(Nimet!$C$6:$C$230,A62))</f>
        <v>TuPy</v>
      </c>
      <c r="E62" s="186">
        <f>+R71</f>
        <v>2</v>
      </c>
      <c r="F62" s="187">
        <f>+Q71</f>
        <v>3</v>
      </c>
      <c r="G62" s="188"/>
      <c r="H62" s="189"/>
      <c r="I62" s="186">
        <f>Q70</f>
        <v>3</v>
      </c>
      <c r="J62" s="187">
        <f>R70</f>
        <v>2</v>
      </c>
      <c r="K62" s="186">
        <f>Q68</f>
      </c>
      <c r="L62" s="187">
        <f>R68</f>
      </c>
      <c r="M62" s="186"/>
      <c r="N62" s="187"/>
      <c r="O62" s="179">
        <f>IF(SUM(E62:N62)=0,"",COUNTIF(H61:H64,"3"))</f>
        <v>1</v>
      </c>
      <c r="P62" s="180">
        <f>IF(SUM(F62:O62)=0,"",COUNTIF(G61:G64,"3"))</f>
        <v>1</v>
      </c>
      <c r="Q62" s="181">
        <f>IF(SUM(E62:N62)=0,"",SUM(H61:H64))</f>
        <v>5</v>
      </c>
      <c r="R62" s="182">
        <f>IF(SUM(E62:N62)=0,"",SUM(G61:G64))</f>
        <v>5</v>
      </c>
      <c r="S62" s="432">
        <v>2</v>
      </c>
      <c r="T62" s="433"/>
      <c r="U62" s="183">
        <f>+U68+U70+V71</f>
        <v>96</v>
      </c>
      <c r="V62" s="183">
        <f>+V68+V70+U71</f>
        <v>104</v>
      </c>
      <c r="W62" s="184">
        <f>+U62-V62</f>
        <v>-8</v>
      </c>
    </row>
    <row r="63" spans="1:23" ht="15.75">
      <c r="A63" s="56">
        <v>33</v>
      </c>
      <c r="B63" s="185" t="s">
        <v>20</v>
      </c>
      <c r="C63" s="174" t="str">
        <f>IF(A63="","",INDEX(Nimet!$B$6:$B$230,A63))</f>
        <v>Asko Keinonen</v>
      </c>
      <c r="D63" s="174" t="str">
        <f>IF(A63="","",INDEX(Nimet!$C$6:$C$230,A63))</f>
        <v>Wega</v>
      </c>
      <c r="E63" s="186">
        <f>+R67</f>
        <v>1</v>
      </c>
      <c r="F63" s="187">
        <f>+Q67</f>
        <v>3</v>
      </c>
      <c r="G63" s="186">
        <f>R70</f>
        <v>2</v>
      </c>
      <c r="H63" s="187">
        <f>Q70</f>
        <v>3</v>
      </c>
      <c r="I63" s="188"/>
      <c r="J63" s="189"/>
      <c r="K63" s="186">
        <f>Q72</f>
      </c>
      <c r="L63" s="187">
        <f>R72</f>
      </c>
      <c r="M63" s="186"/>
      <c r="N63" s="187"/>
      <c r="O63" s="179">
        <f>IF(SUM(E63:N63)=0,"",COUNTIF(J61:J64,"3"))</f>
        <v>0</v>
      </c>
      <c r="P63" s="180">
        <f>IF(SUM(F63:O63)=0,"",COUNTIF(I61:I64,"3"))</f>
        <v>2</v>
      </c>
      <c r="Q63" s="181">
        <f>IF(SUM(E63:N63)=0,"",SUM(J61:J64))</f>
        <v>3</v>
      </c>
      <c r="R63" s="182">
        <f>IF(SUM(E63:N63)=0,"",SUM(I61:I64))</f>
        <v>6</v>
      </c>
      <c r="S63" s="432">
        <v>3</v>
      </c>
      <c r="T63" s="433"/>
      <c r="U63" s="183">
        <f>+V67+V70+U72</f>
        <v>85</v>
      </c>
      <c r="V63" s="183">
        <f>+U67+U70+V72</f>
        <v>94</v>
      </c>
      <c r="W63" s="184">
        <f>+U63-V63</f>
        <v>-9</v>
      </c>
    </row>
    <row r="64" spans="1:23" ht="16.5" thickBot="1">
      <c r="A64" s="56"/>
      <c r="B64" s="185" t="s">
        <v>14</v>
      </c>
      <c r="C64" s="174">
        <f>IF(A64="","",INDEX(Nimet!$B$6:$B$230,A64))</f>
      </c>
      <c r="D64" s="174">
        <f>IF(A64="","",INDEX(Nimet!$C$6:$C$230,A64))</f>
      </c>
      <c r="E64" s="186">
        <f>R69</f>
      </c>
      <c r="F64" s="187">
        <f>Q69</f>
      </c>
      <c r="G64" s="186">
        <f>R68</f>
      </c>
      <c r="H64" s="187">
        <f>Q68</f>
      </c>
      <c r="I64" s="186">
        <f>R72</f>
      </c>
      <c r="J64" s="187">
        <f>Q72</f>
      </c>
      <c r="K64" s="188"/>
      <c r="L64" s="189"/>
      <c r="M64" s="186"/>
      <c r="N64" s="187"/>
      <c r="O64" s="179">
        <f>IF(SUM(E64:N64)=0,"",COUNTIF(L61:L64,"3"))</f>
      </c>
      <c r="P64" s="180">
        <f>IF(SUM(F64:O64)=0,"",COUNTIF(K61:K64,"3"))</f>
      </c>
      <c r="Q64" s="181">
        <f>IF(SUM(E64:N65)=0,"",SUM(L61:L64))</f>
      </c>
      <c r="R64" s="182">
        <f>IF(SUM(E64:N64)=0,"",SUM(K61:K64))</f>
      </c>
      <c r="S64" s="434"/>
      <c r="T64" s="435"/>
      <c r="U64" s="183">
        <f>+V68+V69+V72</f>
        <v>0</v>
      </c>
      <c r="V64" s="183">
        <f>+U68+U69+U72</f>
        <v>0</v>
      </c>
      <c r="W64" s="184">
        <f>+U64-V64</f>
        <v>0</v>
      </c>
    </row>
    <row r="65" spans="2:25" ht="16.5" thickTop="1">
      <c r="B65" s="190"/>
      <c r="C65" s="191" t="s">
        <v>219</v>
      </c>
      <c r="D65" s="192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4"/>
      <c r="T65" s="195"/>
      <c r="U65" s="196"/>
      <c r="V65" s="197" t="s">
        <v>220</v>
      </c>
      <c r="W65" s="198">
        <f>SUM(W61:W64)</f>
        <v>0</v>
      </c>
      <c r="X65" s="197" t="str">
        <f>IF(W65=0,"OK","Virhe")</f>
        <v>OK</v>
      </c>
      <c r="Y65" s="199"/>
    </row>
    <row r="66" spans="2:23" ht="16.5" thickBot="1">
      <c r="B66" s="200"/>
      <c r="C66" s="201" t="s">
        <v>221</v>
      </c>
      <c r="D66" s="202"/>
      <c r="E66" s="203"/>
      <c r="F66" s="204"/>
      <c r="G66" s="422" t="s">
        <v>222</v>
      </c>
      <c r="H66" s="423"/>
      <c r="I66" s="424" t="s">
        <v>223</v>
      </c>
      <c r="J66" s="425"/>
      <c r="K66" s="424" t="s">
        <v>224</v>
      </c>
      <c r="L66" s="425"/>
      <c r="M66" s="424" t="s">
        <v>225</v>
      </c>
      <c r="N66" s="425"/>
      <c r="O66" s="424" t="s">
        <v>226</v>
      </c>
      <c r="P66" s="425"/>
      <c r="Q66" s="440" t="s">
        <v>380</v>
      </c>
      <c r="R66" s="441"/>
      <c r="T66" s="205"/>
      <c r="U66" s="206" t="s">
        <v>24</v>
      </c>
      <c r="V66" s="207"/>
      <c r="W66" s="172" t="s">
        <v>25</v>
      </c>
    </row>
    <row r="67" spans="2:35" ht="15.75">
      <c r="B67" s="344" t="s">
        <v>63</v>
      </c>
      <c r="C67" s="208" t="str">
        <f>IF(C61&gt;"",C61,"")</f>
        <v>Anton Mäkinen</v>
      </c>
      <c r="D67" s="208" t="str">
        <f>IF(C63&gt;"",C63,"")</f>
        <v>Asko Keinonen</v>
      </c>
      <c r="E67" s="209"/>
      <c r="F67" s="210"/>
      <c r="G67" s="442">
        <v>7</v>
      </c>
      <c r="H67" s="443"/>
      <c r="I67" s="444">
        <v>9</v>
      </c>
      <c r="J67" s="445"/>
      <c r="K67" s="444">
        <v>-9</v>
      </c>
      <c r="L67" s="445"/>
      <c r="M67" s="444">
        <v>5</v>
      </c>
      <c r="N67" s="445"/>
      <c r="O67" s="428"/>
      <c r="P67" s="429"/>
      <c r="Q67" s="211">
        <f aca="true" t="shared" si="42" ref="Q67:Q72">IF(COUNT(G67:O67)=0,"",COUNTIF(G67:O67,"&gt;=0"))</f>
        <v>3</v>
      </c>
      <c r="R67" s="212">
        <f aca="true" t="shared" si="43" ref="R67:R72">IF(COUNT(G67:O67)=0,"",(IF(LEFT(G67,1)="-",1,0)+IF(LEFT(I67,1)="-",1,0)+IF(LEFT(K67,1)="-",1,0)+IF(LEFT(M67,1)="-",1,0)+IF(LEFT(O67,1)="-",1,0)))</f>
        <v>1</v>
      </c>
      <c r="S67" s="213"/>
      <c r="T67" s="214"/>
      <c r="U67" s="215">
        <f aca="true" t="shared" si="44" ref="U67:V72">+Z67+AB67+AD67+AF67+AH67</f>
        <v>42</v>
      </c>
      <c r="V67" s="216">
        <f t="shared" si="44"/>
        <v>32</v>
      </c>
      <c r="W67" s="217">
        <f aca="true" t="shared" si="45" ref="W67:W72">+U67-V67</f>
        <v>10</v>
      </c>
      <c r="Z67" s="218">
        <f aca="true" t="shared" si="46" ref="Z67:Z72">IF(G67="",0,IF(LEFT(G67,1)="-",ABS(G67),(IF(G67&gt;9,G67+2,11))))</f>
        <v>11</v>
      </c>
      <c r="AA67" s="219">
        <f aca="true" t="shared" si="47" ref="AA67:AA72">IF(G67="",0,IF(LEFT(G67,1)="-",(IF(ABS(G67)&gt;9,(ABS(G67)+2),11)),G67))</f>
        <v>7</v>
      </c>
      <c r="AB67" s="218">
        <f aca="true" t="shared" si="48" ref="AB67:AB72">IF(I67="",0,IF(LEFT(I67,1)="-",ABS(I67),(IF(I67&gt;9,I67+2,11))))</f>
        <v>11</v>
      </c>
      <c r="AC67" s="219">
        <f aca="true" t="shared" si="49" ref="AC67:AC72">IF(I67="",0,IF(LEFT(I67,1)="-",(IF(ABS(I67)&gt;9,(ABS(I67)+2),11)),I67))</f>
        <v>9</v>
      </c>
      <c r="AD67" s="218">
        <f aca="true" t="shared" si="50" ref="AD67:AD72">IF(K67="",0,IF(LEFT(K67,1)="-",ABS(K67),(IF(K67&gt;9,K67+2,11))))</f>
        <v>9</v>
      </c>
      <c r="AE67" s="219">
        <f aca="true" t="shared" si="51" ref="AE67:AE72">IF(K67="",0,IF(LEFT(K67,1)="-",(IF(ABS(K67)&gt;9,(ABS(K67)+2),11)),K67))</f>
        <v>11</v>
      </c>
      <c r="AF67" s="218">
        <f aca="true" t="shared" si="52" ref="AF67:AF72">IF(M67="",0,IF(LEFT(M67,1)="-",ABS(M67),(IF(M67&gt;9,M67+2,11))))</f>
        <v>11</v>
      </c>
      <c r="AG67" s="219">
        <f aca="true" t="shared" si="53" ref="AG67:AG72">IF(M67="",0,IF(LEFT(M67,1)="-",(IF(ABS(M67)&gt;9,(ABS(M67)+2),11)),M67))</f>
        <v>5</v>
      </c>
      <c r="AH67" s="218">
        <f aca="true" t="shared" si="54" ref="AH67:AH72">IF(O67="",0,IF(LEFT(O67,1)="-",ABS(O67),(IF(O67&gt;9,O67+2,11))))</f>
        <v>0</v>
      </c>
      <c r="AI67" s="219">
        <f aca="true" t="shared" si="55" ref="AI67:AI72">IF(O67="",0,IF(LEFT(O67,1)="-",(IF(ABS(O67)&gt;9,(ABS(O67)+2),11)),O67))</f>
        <v>0</v>
      </c>
    </row>
    <row r="68" spans="2:35" ht="15.75">
      <c r="B68" s="344" t="s">
        <v>59</v>
      </c>
      <c r="C68" s="208" t="str">
        <f>IF(C62&gt;"",C62,"")</f>
        <v>Konsta Kollanus</v>
      </c>
      <c r="D68" s="208">
        <f>IF(C64&gt;"",C64,"")</f>
      </c>
      <c r="E68" s="220"/>
      <c r="F68" s="210"/>
      <c r="G68" s="446"/>
      <c r="H68" s="447"/>
      <c r="I68" s="446"/>
      <c r="J68" s="447"/>
      <c r="K68" s="446"/>
      <c r="L68" s="447"/>
      <c r="M68" s="446"/>
      <c r="N68" s="447"/>
      <c r="O68" s="446"/>
      <c r="P68" s="447"/>
      <c r="Q68" s="211">
        <f t="shared" si="42"/>
      </c>
      <c r="R68" s="212">
        <f t="shared" si="43"/>
      </c>
      <c r="S68" s="221"/>
      <c r="T68" s="222"/>
      <c r="U68" s="215">
        <f t="shared" si="44"/>
        <v>0</v>
      </c>
      <c r="V68" s="216">
        <f t="shared" si="44"/>
        <v>0</v>
      </c>
      <c r="W68" s="217">
        <f t="shared" si="45"/>
        <v>0</v>
      </c>
      <c r="Z68" s="223">
        <f t="shared" si="46"/>
        <v>0</v>
      </c>
      <c r="AA68" s="224">
        <f t="shared" si="47"/>
        <v>0</v>
      </c>
      <c r="AB68" s="223">
        <f t="shared" si="48"/>
        <v>0</v>
      </c>
      <c r="AC68" s="224">
        <f t="shared" si="49"/>
        <v>0</v>
      </c>
      <c r="AD68" s="223">
        <f t="shared" si="50"/>
        <v>0</v>
      </c>
      <c r="AE68" s="224">
        <f t="shared" si="51"/>
        <v>0</v>
      </c>
      <c r="AF68" s="223">
        <f t="shared" si="52"/>
        <v>0</v>
      </c>
      <c r="AG68" s="224">
        <f t="shared" si="53"/>
        <v>0</v>
      </c>
      <c r="AH68" s="223">
        <f t="shared" si="54"/>
        <v>0</v>
      </c>
      <c r="AI68" s="224">
        <f t="shared" si="55"/>
        <v>0</v>
      </c>
    </row>
    <row r="69" spans="2:35" ht="16.5" thickBot="1">
      <c r="B69" s="344" t="s">
        <v>68</v>
      </c>
      <c r="C69" s="201" t="str">
        <f>IF(C61&gt;"",C61,"")</f>
        <v>Anton Mäkinen</v>
      </c>
      <c r="D69" s="201">
        <f>IF(C64&gt;"",C64,"")</f>
      </c>
      <c r="E69" s="203"/>
      <c r="F69" s="225"/>
      <c r="G69" s="438"/>
      <c r="H69" s="439"/>
      <c r="I69" s="438"/>
      <c r="J69" s="439"/>
      <c r="K69" s="438"/>
      <c r="L69" s="439"/>
      <c r="M69" s="438"/>
      <c r="N69" s="439"/>
      <c r="O69" s="438"/>
      <c r="P69" s="439"/>
      <c r="Q69" s="211">
        <f t="shared" si="42"/>
      </c>
      <c r="R69" s="212">
        <f t="shared" si="43"/>
      </c>
      <c r="S69" s="221"/>
      <c r="T69" s="222"/>
      <c r="U69" s="215">
        <f t="shared" si="44"/>
        <v>0</v>
      </c>
      <c r="V69" s="216">
        <f t="shared" si="44"/>
        <v>0</v>
      </c>
      <c r="W69" s="217">
        <f t="shared" si="45"/>
        <v>0</v>
      </c>
      <c r="Z69" s="223">
        <f t="shared" si="46"/>
        <v>0</v>
      </c>
      <c r="AA69" s="224">
        <f t="shared" si="47"/>
        <v>0</v>
      </c>
      <c r="AB69" s="223">
        <f t="shared" si="48"/>
        <v>0</v>
      </c>
      <c r="AC69" s="224">
        <f t="shared" si="49"/>
        <v>0</v>
      </c>
      <c r="AD69" s="223">
        <f t="shared" si="50"/>
        <v>0</v>
      </c>
      <c r="AE69" s="224">
        <f t="shared" si="51"/>
        <v>0</v>
      </c>
      <c r="AF69" s="223">
        <f t="shared" si="52"/>
        <v>0</v>
      </c>
      <c r="AG69" s="224">
        <f t="shared" si="53"/>
        <v>0</v>
      </c>
      <c r="AH69" s="223">
        <f t="shared" si="54"/>
        <v>0</v>
      </c>
      <c r="AI69" s="224">
        <f t="shared" si="55"/>
        <v>0</v>
      </c>
    </row>
    <row r="70" spans="2:35" ht="15.75">
      <c r="B70" s="344" t="s">
        <v>65</v>
      </c>
      <c r="C70" s="208" t="str">
        <f>IF(C62&gt;"",C62,"")</f>
        <v>Konsta Kollanus</v>
      </c>
      <c r="D70" s="208" t="str">
        <f>IF(C63&gt;"",C63,"")</f>
        <v>Asko Keinonen</v>
      </c>
      <c r="E70" s="209"/>
      <c r="F70" s="210"/>
      <c r="G70" s="444">
        <v>11</v>
      </c>
      <c r="H70" s="445"/>
      <c r="I70" s="444">
        <v>-6</v>
      </c>
      <c r="J70" s="445"/>
      <c r="K70" s="444">
        <v>-8</v>
      </c>
      <c r="L70" s="445"/>
      <c r="M70" s="444">
        <v>8</v>
      </c>
      <c r="N70" s="445"/>
      <c r="O70" s="444">
        <v>12</v>
      </c>
      <c r="P70" s="445"/>
      <c r="Q70" s="211">
        <f t="shared" si="42"/>
        <v>3</v>
      </c>
      <c r="R70" s="212">
        <f t="shared" si="43"/>
        <v>2</v>
      </c>
      <c r="S70" s="221"/>
      <c r="T70" s="222"/>
      <c r="U70" s="215">
        <f t="shared" si="44"/>
        <v>52</v>
      </c>
      <c r="V70" s="216">
        <f t="shared" si="44"/>
        <v>53</v>
      </c>
      <c r="W70" s="217">
        <f t="shared" si="45"/>
        <v>-1</v>
      </c>
      <c r="Z70" s="223">
        <f t="shared" si="46"/>
        <v>13</v>
      </c>
      <c r="AA70" s="224">
        <f t="shared" si="47"/>
        <v>11</v>
      </c>
      <c r="AB70" s="223">
        <f t="shared" si="48"/>
        <v>6</v>
      </c>
      <c r="AC70" s="224">
        <f t="shared" si="49"/>
        <v>11</v>
      </c>
      <c r="AD70" s="223">
        <f t="shared" si="50"/>
        <v>8</v>
      </c>
      <c r="AE70" s="224">
        <f t="shared" si="51"/>
        <v>11</v>
      </c>
      <c r="AF70" s="223">
        <f t="shared" si="52"/>
        <v>11</v>
      </c>
      <c r="AG70" s="224">
        <f t="shared" si="53"/>
        <v>8</v>
      </c>
      <c r="AH70" s="223">
        <f t="shared" si="54"/>
        <v>14</v>
      </c>
      <c r="AI70" s="224">
        <f t="shared" si="55"/>
        <v>12</v>
      </c>
    </row>
    <row r="71" spans="2:35" ht="15.75">
      <c r="B71" s="344" t="s">
        <v>67</v>
      </c>
      <c r="C71" s="208" t="str">
        <f>IF(C61&gt;"",C61,"")</f>
        <v>Anton Mäkinen</v>
      </c>
      <c r="D71" s="208" t="str">
        <f>IF(C62&gt;"",C62,"")</f>
        <v>Konsta Kollanus</v>
      </c>
      <c r="E71" s="220"/>
      <c r="F71" s="210"/>
      <c r="G71" s="446">
        <v>6</v>
      </c>
      <c r="H71" s="447"/>
      <c r="I71" s="446">
        <v>10</v>
      </c>
      <c r="J71" s="447"/>
      <c r="K71" s="448">
        <v>-8</v>
      </c>
      <c r="L71" s="449"/>
      <c r="M71" s="446">
        <v>-9</v>
      </c>
      <c r="N71" s="447"/>
      <c r="O71" s="446">
        <v>6</v>
      </c>
      <c r="P71" s="447"/>
      <c r="Q71" s="211">
        <f t="shared" si="42"/>
        <v>3</v>
      </c>
      <c r="R71" s="212">
        <f t="shared" si="43"/>
        <v>2</v>
      </c>
      <c r="S71" s="221"/>
      <c r="T71" s="222"/>
      <c r="U71" s="215">
        <f t="shared" si="44"/>
        <v>51</v>
      </c>
      <c r="V71" s="216">
        <f t="shared" si="44"/>
        <v>44</v>
      </c>
      <c r="W71" s="217">
        <f t="shared" si="45"/>
        <v>7</v>
      </c>
      <c r="Z71" s="223">
        <f t="shared" si="46"/>
        <v>11</v>
      </c>
      <c r="AA71" s="224">
        <f t="shared" si="47"/>
        <v>6</v>
      </c>
      <c r="AB71" s="223">
        <f t="shared" si="48"/>
        <v>12</v>
      </c>
      <c r="AC71" s="224">
        <f t="shared" si="49"/>
        <v>10</v>
      </c>
      <c r="AD71" s="223">
        <f t="shared" si="50"/>
        <v>8</v>
      </c>
      <c r="AE71" s="224">
        <f t="shared" si="51"/>
        <v>11</v>
      </c>
      <c r="AF71" s="223">
        <f t="shared" si="52"/>
        <v>9</v>
      </c>
      <c r="AG71" s="224">
        <f t="shared" si="53"/>
        <v>11</v>
      </c>
      <c r="AH71" s="223">
        <f t="shared" si="54"/>
        <v>11</v>
      </c>
      <c r="AI71" s="224">
        <f t="shared" si="55"/>
        <v>6</v>
      </c>
    </row>
    <row r="72" spans="2:35" ht="16.5" thickBot="1">
      <c r="B72" s="345" t="s">
        <v>69</v>
      </c>
      <c r="C72" s="226" t="str">
        <f>IF(C63&gt;"",C63,"")</f>
        <v>Asko Keinonen</v>
      </c>
      <c r="D72" s="226">
        <f>IF(C64&gt;"",C64,"")</f>
      </c>
      <c r="E72" s="227"/>
      <c r="F72" s="228"/>
      <c r="G72" s="450"/>
      <c r="H72" s="451"/>
      <c r="I72" s="450"/>
      <c r="J72" s="451"/>
      <c r="K72" s="450"/>
      <c r="L72" s="451"/>
      <c r="M72" s="450"/>
      <c r="N72" s="451"/>
      <c r="O72" s="450"/>
      <c r="P72" s="451"/>
      <c r="Q72" s="229">
        <f t="shared" si="42"/>
      </c>
      <c r="R72" s="230">
        <f t="shared" si="43"/>
      </c>
      <c r="S72" s="231"/>
      <c r="T72" s="232"/>
      <c r="U72" s="215">
        <f t="shared" si="44"/>
        <v>0</v>
      </c>
      <c r="V72" s="216">
        <f t="shared" si="44"/>
        <v>0</v>
      </c>
      <c r="W72" s="217">
        <f t="shared" si="45"/>
        <v>0</v>
      </c>
      <c r="Z72" s="233">
        <f t="shared" si="46"/>
        <v>0</v>
      </c>
      <c r="AA72" s="234">
        <f t="shared" si="47"/>
        <v>0</v>
      </c>
      <c r="AB72" s="233">
        <f t="shared" si="48"/>
        <v>0</v>
      </c>
      <c r="AC72" s="234">
        <f t="shared" si="49"/>
        <v>0</v>
      </c>
      <c r="AD72" s="233">
        <f t="shared" si="50"/>
        <v>0</v>
      </c>
      <c r="AE72" s="234">
        <f t="shared" si="51"/>
        <v>0</v>
      </c>
      <c r="AF72" s="233">
        <f t="shared" si="52"/>
        <v>0</v>
      </c>
      <c r="AG72" s="234">
        <f t="shared" si="53"/>
        <v>0</v>
      </c>
      <c r="AH72" s="233">
        <f t="shared" si="54"/>
        <v>0</v>
      </c>
      <c r="AI72" s="234">
        <f t="shared" si="55"/>
        <v>0</v>
      </c>
    </row>
  </sheetData>
  <mergeCells count="216">
    <mergeCell ref="G71:H71"/>
    <mergeCell ref="I71:J71"/>
    <mergeCell ref="K71:L71"/>
    <mergeCell ref="M71:N71"/>
    <mergeCell ref="O71:P71"/>
    <mergeCell ref="G72:H72"/>
    <mergeCell ref="I72:J72"/>
    <mergeCell ref="K72:L72"/>
    <mergeCell ref="M72:N72"/>
    <mergeCell ref="O72:P72"/>
    <mergeCell ref="G69:H69"/>
    <mergeCell ref="I69:J69"/>
    <mergeCell ref="K69:L69"/>
    <mergeCell ref="M69:N69"/>
    <mergeCell ref="O69:P69"/>
    <mergeCell ref="G70:H70"/>
    <mergeCell ref="I70:J70"/>
    <mergeCell ref="K70:L70"/>
    <mergeCell ref="M70:N70"/>
    <mergeCell ref="O70:P70"/>
    <mergeCell ref="G67:H67"/>
    <mergeCell ref="I67:J67"/>
    <mergeCell ref="K67:L67"/>
    <mergeCell ref="M67:N67"/>
    <mergeCell ref="O67:P67"/>
    <mergeCell ref="G68:H68"/>
    <mergeCell ref="I68:J68"/>
    <mergeCell ref="K68:L68"/>
    <mergeCell ref="M68:N68"/>
    <mergeCell ref="O68:P68"/>
    <mergeCell ref="G66:H66"/>
    <mergeCell ref="I66:J66"/>
    <mergeCell ref="K66:L66"/>
    <mergeCell ref="M66:N66"/>
    <mergeCell ref="O66:P66"/>
    <mergeCell ref="Q66:R66"/>
    <mergeCell ref="S60:T60"/>
    <mergeCell ref="U60:V60"/>
    <mergeCell ref="S61:T61"/>
    <mergeCell ref="S62:T62"/>
    <mergeCell ref="S63:T63"/>
    <mergeCell ref="S64:T64"/>
    <mergeCell ref="Q58:T58"/>
    <mergeCell ref="E59:G59"/>
    <mergeCell ref="H59:J59"/>
    <mergeCell ref="K59:N59"/>
    <mergeCell ref="Q59:T59"/>
    <mergeCell ref="E60:F60"/>
    <mergeCell ref="G60:H60"/>
    <mergeCell ref="I60:J60"/>
    <mergeCell ref="K60:L60"/>
    <mergeCell ref="M60:N60"/>
    <mergeCell ref="G50:H50"/>
    <mergeCell ref="I50:J50"/>
    <mergeCell ref="K50:L50"/>
    <mergeCell ref="M50:N50"/>
    <mergeCell ref="O50:P50"/>
    <mergeCell ref="C58:D58"/>
    <mergeCell ref="K58:N58"/>
    <mergeCell ref="G48:H48"/>
    <mergeCell ref="I48:J48"/>
    <mergeCell ref="K48:L48"/>
    <mergeCell ref="M48:N48"/>
    <mergeCell ref="O48:P48"/>
    <mergeCell ref="G49:H49"/>
    <mergeCell ref="I49:J49"/>
    <mergeCell ref="K49:L49"/>
    <mergeCell ref="M49:N49"/>
    <mergeCell ref="O49:P49"/>
    <mergeCell ref="G46:H46"/>
    <mergeCell ref="I46:J46"/>
    <mergeCell ref="K46:L46"/>
    <mergeCell ref="M46:N46"/>
    <mergeCell ref="O46:P46"/>
    <mergeCell ref="G47:H47"/>
    <mergeCell ref="I47:J47"/>
    <mergeCell ref="K47:L47"/>
    <mergeCell ref="M47:N47"/>
    <mergeCell ref="O47:P47"/>
    <mergeCell ref="Q44:R44"/>
    <mergeCell ref="G45:H45"/>
    <mergeCell ref="I45:J45"/>
    <mergeCell ref="K45:L45"/>
    <mergeCell ref="M45:N45"/>
    <mergeCell ref="O45:P45"/>
    <mergeCell ref="U38:V38"/>
    <mergeCell ref="S39:T39"/>
    <mergeCell ref="S40:T40"/>
    <mergeCell ref="S41:T41"/>
    <mergeCell ref="S42:T42"/>
    <mergeCell ref="G44:H44"/>
    <mergeCell ref="I44:J44"/>
    <mergeCell ref="K44:L44"/>
    <mergeCell ref="M44:N44"/>
    <mergeCell ref="O44:P44"/>
    <mergeCell ref="E38:F38"/>
    <mergeCell ref="G38:H38"/>
    <mergeCell ref="I38:J38"/>
    <mergeCell ref="K38:L38"/>
    <mergeCell ref="M38:N38"/>
    <mergeCell ref="S38:T38"/>
    <mergeCell ref="C36:D36"/>
    <mergeCell ref="K36:N36"/>
    <mergeCell ref="Q36:T36"/>
    <mergeCell ref="E37:G37"/>
    <mergeCell ref="H37:J37"/>
    <mergeCell ref="K37:N37"/>
    <mergeCell ref="Q37:T37"/>
    <mergeCell ref="G32:H32"/>
    <mergeCell ref="I32:J32"/>
    <mergeCell ref="K32:L32"/>
    <mergeCell ref="M32:N32"/>
    <mergeCell ref="O32:P32"/>
    <mergeCell ref="G33:H33"/>
    <mergeCell ref="I33:J33"/>
    <mergeCell ref="K33:L33"/>
    <mergeCell ref="M33:N33"/>
    <mergeCell ref="O33:P33"/>
    <mergeCell ref="G30:H30"/>
    <mergeCell ref="I30:J30"/>
    <mergeCell ref="K30:L30"/>
    <mergeCell ref="M30:N30"/>
    <mergeCell ref="O30:P30"/>
    <mergeCell ref="G31:H31"/>
    <mergeCell ref="I31:J31"/>
    <mergeCell ref="K31:L31"/>
    <mergeCell ref="M31:N31"/>
    <mergeCell ref="O31:P31"/>
    <mergeCell ref="G28:H28"/>
    <mergeCell ref="I28:J28"/>
    <mergeCell ref="K28:L28"/>
    <mergeCell ref="M28:N28"/>
    <mergeCell ref="O28:P28"/>
    <mergeCell ref="G29:H29"/>
    <mergeCell ref="I29:J29"/>
    <mergeCell ref="K29:L29"/>
    <mergeCell ref="M29:N29"/>
    <mergeCell ref="O29:P29"/>
    <mergeCell ref="G27:H27"/>
    <mergeCell ref="I27:J27"/>
    <mergeCell ref="K27:L27"/>
    <mergeCell ref="M27:N27"/>
    <mergeCell ref="O27:P27"/>
    <mergeCell ref="Q27:R27"/>
    <mergeCell ref="S21:T21"/>
    <mergeCell ref="U21:V21"/>
    <mergeCell ref="S22:T22"/>
    <mergeCell ref="S23:T23"/>
    <mergeCell ref="S24:T24"/>
    <mergeCell ref="S25:T25"/>
    <mergeCell ref="Q19:T19"/>
    <mergeCell ref="E20:G20"/>
    <mergeCell ref="H20:J20"/>
    <mergeCell ref="K20:N20"/>
    <mergeCell ref="Q20:T20"/>
    <mergeCell ref="E21:F21"/>
    <mergeCell ref="G21:H21"/>
    <mergeCell ref="I21:J21"/>
    <mergeCell ref="K21:L21"/>
    <mergeCell ref="M21:N21"/>
    <mergeCell ref="G16:H16"/>
    <mergeCell ref="I16:J16"/>
    <mergeCell ref="K16:L16"/>
    <mergeCell ref="M16:N16"/>
    <mergeCell ref="O16:P16"/>
    <mergeCell ref="C19:D19"/>
    <mergeCell ref="K19:N19"/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G12:H12"/>
    <mergeCell ref="I12:J12"/>
    <mergeCell ref="K12:L12"/>
    <mergeCell ref="M12:N12"/>
    <mergeCell ref="O12:P12"/>
    <mergeCell ref="G13:H13"/>
    <mergeCell ref="I13:J13"/>
    <mergeCell ref="K13:L13"/>
    <mergeCell ref="M13:N13"/>
    <mergeCell ref="O13:P13"/>
    <mergeCell ref="Q10:R10"/>
    <mergeCell ref="G11:H11"/>
    <mergeCell ref="I11:J11"/>
    <mergeCell ref="K11:L11"/>
    <mergeCell ref="M11:N11"/>
    <mergeCell ref="O11:P11"/>
    <mergeCell ref="U4:V4"/>
    <mergeCell ref="S5:T5"/>
    <mergeCell ref="S6:T6"/>
    <mergeCell ref="S7:T7"/>
    <mergeCell ref="S8:T8"/>
    <mergeCell ref="G10:H10"/>
    <mergeCell ref="I10:J10"/>
    <mergeCell ref="K10:L10"/>
    <mergeCell ref="M10:N10"/>
    <mergeCell ref="O10:P10"/>
    <mergeCell ref="E4:F4"/>
    <mergeCell ref="G4:H4"/>
    <mergeCell ref="I4:J4"/>
    <mergeCell ref="K4:L4"/>
    <mergeCell ref="M4:N4"/>
    <mergeCell ref="S4:T4"/>
    <mergeCell ref="C2:D2"/>
    <mergeCell ref="K2:N2"/>
    <mergeCell ref="Q2:T2"/>
    <mergeCell ref="E3:G3"/>
    <mergeCell ref="H3:J3"/>
    <mergeCell ref="K3:N3"/>
    <mergeCell ref="Q3:T3"/>
  </mergeCells>
  <printOptions/>
  <pageMargins left="0.7500000000000001" right="0.7500000000000001" top="1" bottom="1" header="0.5" footer="0.5"/>
  <pageSetup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zoomScale="75" zoomScaleNormal="75" workbookViewId="0" topLeftCell="A1">
      <selection activeCell="H20" sqref="H20"/>
    </sheetView>
  </sheetViews>
  <sheetFormatPr defaultColWidth="9.140625" defaultRowHeight="19.5" customHeight="1"/>
  <cols>
    <col min="1" max="1" width="5.28125" style="245" customWidth="1"/>
    <col min="2" max="2" width="4.8515625" style="257" customWidth="1"/>
    <col min="3" max="3" width="5.421875" style="257" customWidth="1"/>
    <col min="4" max="4" width="28.28125" style="245" customWidth="1"/>
    <col min="5" max="5" width="12.8515625" style="245" customWidth="1"/>
    <col min="6" max="9" width="18.421875" style="257" customWidth="1"/>
    <col min="10" max="16384" width="9.140625" style="245" customWidth="1"/>
  </cols>
  <sheetData>
    <row r="1" spans="2:9" s="91" customFormat="1" ht="24.75" customHeight="1">
      <c r="B1" s="92"/>
      <c r="C1" s="92"/>
      <c r="D1" s="147" t="s">
        <v>166</v>
      </c>
      <c r="E1" s="496" t="str">
        <f>IF(Nimet!C1="","",Nimet!C1)</f>
        <v>PT 75 Kansalliset</v>
      </c>
      <c r="F1" s="497"/>
      <c r="G1" s="92"/>
      <c r="H1" s="92"/>
      <c r="I1" s="92"/>
    </row>
    <row r="2" spans="2:10" s="91" customFormat="1" ht="24.75" customHeight="1">
      <c r="B2" s="93"/>
      <c r="C2" s="93"/>
      <c r="D2" s="394" t="s">
        <v>167</v>
      </c>
      <c r="E2" s="496" t="s">
        <v>230</v>
      </c>
      <c r="F2" s="497"/>
      <c r="G2" s="94"/>
      <c r="H2" s="94"/>
      <c r="I2" s="94"/>
      <c r="J2" s="95"/>
    </row>
    <row r="3" spans="2:10" s="91" customFormat="1" ht="24.75" customHeight="1">
      <c r="B3" s="93"/>
      <c r="C3" s="93"/>
      <c r="D3" s="395" t="s">
        <v>229</v>
      </c>
      <c r="E3" s="498" t="s">
        <v>231</v>
      </c>
      <c r="F3" s="499"/>
      <c r="G3" s="96"/>
      <c r="H3" s="96"/>
      <c r="I3" s="96"/>
      <c r="J3" s="95"/>
    </row>
    <row r="4" spans="2:10" ht="24.75" customHeight="1" thickBot="1">
      <c r="B4" s="248"/>
      <c r="C4" s="248"/>
      <c r="D4" s="249"/>
      <c r="E4" s="249"/>
      <c r="F4" s="250"/>
      <c r="G4" s="250"/>
      <c r="H4" s="250"/>
      <c r="I4" s="250"/>
      <c r="J4" s="251"/>
    </row>
    <row r="5" spans="1:11" ht="30" customHeight="1">
      <c r="A5" s="252">
        <v>28</v>
      </c>
      <c r="B5" s="253" t="s">
        <v>713</v>
      </c>
      <c r="C5" s="73">
        <v>1</v>
      </c>
      <c r="D5" s="86" t="str">
        <f>IF(A5="","",INDEX('[1]Nimet'!$B$6:$B$230,A5))</f>
        <v>Jan Nyberg</v>
      </c>
      <c r="E5" s="254" t="str">
        <f>IF(A5="","",INDEX('[1]Nimet'!$C$6:$C$230,A5))</f>
        <v>PT-Espoo</v>
      </c>
      <c r="F5" s="255" t="s">
        <v>812</v>
      </c>
      <c r="G5" s="255"/>
      <c r="H5" s="255"/>
      <c r="I5" s="255"/>
      <c r="J5" s="103"/>
      <c r="K5" s="257"/>
    </row>
    <row r="6" spans="1:11" ht="30" customHeight="1" thickBot="1">
      <c r="A6" s="252">
        <v>74</v>
      </c>
      <c r="B6" s="258" t="s">
        <v>709</v>
      </c>
      <c r="C6" s="74">
        <v>1</v>
      </c>
      <c r="D6" s="259" t="str">
        <f>IF(A6="","",INDEX('[1]Nimet'!$B$6:$B$230,A6))</f>
        <v>Konsta Kollanus</v>
      </c>
      <c r="E6" s="260" t="str">
        <f>IF(A6="","",INDEX('[1]Nimet'!$C$6:$C$230,A6))</f>
        <v>TuPy</v>
      </c>
      <c r="F6" s="79" t="s">
        <v>813</v>
      </c>
      <c r="G6" s="255" t="s">
        <v>812</v>
      </c>
      <c r="H6" s="255"/>
      <c r="I6" s="255"/>
      <c r="J6" s="256"/>
      <c r="K6" s="257"/>
    </row>
    <row r="7" spans="1:11" ht="30" customHeight="1">
      <c r="A7" s="252">
        <v>26</v>
      </c>
      <c r="B7" s="263" t="s">
        <v>710</v>
      </c>
      <c r="C7" s="75">
        <v>3</v>
      </c>
      <c r="D7" s="87" t="str">
        <f>IF(A7="","",INDEX('[1]Nimet'!$B$6:$B$230,A7))</f>
        <v>Mikhail  Kantonistov</v>
      </c>
      <c r="E7" s="264" t="str">
        <f>IF(A7="","",INDEX('[1]Nimet'!$C$6:$C$230,A7))</f>
        <v>PT-Espoo</v>
      </c>
      <c r="F7" s="265" t="s">
        <v>193</v>
      </c>
      <c r="G7" s="79" t="s">
        <v>814</v>
      </c>
      <c r="H7" s="267"/>
      <c r="I7" s="255"/>
      <c r="J7" s="256"/>
      <c r="K7" s="257"/>
    </row>
    <row r="8" spans="1:11" ht="30" customHeight="1" thickBot="1">
      <c r="A8" s="252">
        <v>46</v>
      </c>
      <c r="B8" s="268" t="s">
        <v>673</v>
      </c>
      <c r="C8" s="76">
        <v>4</v>
      </c>
      <c r="D8" s="106" t="str">
        <f>IF(A8="","",INDEX('[1]Nimet'!$B$6:$B$230,A8))</f>
        <v>Patrik  Rissanen</v>
      </c>
      <c r="E8" s="269" t="str">
        <f>IF(A8="","",INDEX('[1]Nimet'!$C$6:$C$230,A8))</f>
        <v>KuPTS</v>
      </c>
      <c r="F8" s="77" t="s">
        <v>815</v>
      </c>
      <c r="G8" s="267"/>
      <c r="H8" s="72" t="s">
        <v>812</v>
      </c>
      <c r="I8" s="255"/>
      <c r="J8" s="256"/>
      <c r="K8" s="257"/>
    </row>
    <row r="9" spans="1:11" ht="30" customHeight="1">
      <c r="A9" s="252">
        <v>56</v>
      </c>
      <c r="B9" s="253" t="s">
        <v>674</v>
      </c>
      <c r="C9" s="73">
        <v>5</v>
      </c>
      <c r="D9" s="139" t="str">
        <f>IF(A9="","",INDEX('[1]Nimet'!$B$6:$B$230,A9))</f>
        <v>Anton Mäkinen</v>
      </c>
      <c r="E9" s="254" t="str">
        <f>IF(A9="","",INDEX('[1]Nimet'!$C$6:$C$230,A9))</f>
        <v>MBF</v>
      </c>
      <c r="F9" s="255" t="s">
        <v>762</v>
      </c>
      <c r="G9" s="267"/>
      <c r="H9" s="140" t="s">
        <v>819</v>
      </c>
      <c r="I9" s="267"/>
      <c r="J9" s="80"/>
      <c r="K9" s="257"/>
    </row>
    <row r="10" spans="1:11" ht="30" customHeight="1" thickBot="1">
      <c r="A10" s="252">
        <v>68</v>
      </c>
      <c r="B10" s="258" t="s">
        <v>712</v>
      </c>
      <c r="C10" s="74">
        <v>6</v>
      </c>
      <c r="D10" s="259" t="str">
        <f>IF(A10="","",INDEX('[1]Nimet'!$B$6:$B$230,A10))</f>
        <v>Veikka  Flemming</v>
      </c>
      <c r="E10" s="260" t="str">
        <f>IF(A10="","",INDEX('[1]Nimet'!$C$6:$C$230,A10))</f>
        <v>KoKa</v>
      </c>
      <c r="F10" s="79" t="s">
        <v>816</v>
      </c>
      <c r="G10" s="265" t="s">
        <v>762</v>
      </c>
      <c r="H10" s="107"/>
      <c r="I10" s="267"/>
      <c r="J10" s="80"/>
      <c r="K10" s="257"/>
    </row>
    <row r="11" spans="1:11" ht="30" customHeight="1">
      <c r="A11" s="252">
        <v>71</v>
      </c>
      <c r="B11" s="263" t="s">
        <v>711</v>
      </c>
      <c r="C11" s="75">
        <v>7</v>
      </c>
      <c r="D11" s="87" t="str">
        <f>IF(A11="","",INDEX('[1]Nimet'!$B$6:$B$230,A11))</f>
        <v>Niko Pihajoki</v>
      </c>
      <c r="E11" s="264" t="str">
        <f>IF(A11="","",INDEX('[1]Nimet'!$C$6:$C$230,A11))</f>
        <v>TuPy</v>
      </c>
      <c r="F11" s="265" t="s">
        <v>112</v>
      </c>
      <c r="G11" s="255" t="s">
        <v>818</v>
      </c>
      <c r="H11" s="267"/>
      <c r="I11" s="267"/>
      <c r="J11" s="80"/>
      <c r="K11" s="257"/>
    </row>
    <row r="12" spans="1:11" ht="30" customHeight="1" thickBot="1">
      <c r="A12" s="252">
        <v>36</v>
      </c>
      <c r="B12" s="268" t="s">
        <v>714</v>
      </c>
      <c r="C12" s="76">
        <v>8</v>
      </c>
      <c r="D12" s="149" t="str">
        <f>IF(A12="","",INDEX('[1]Nimet'!$B$6:$B$230,A12))</f>
        <v>Toni Pitkänen</v>
      </c>
      <c r="E12" s="269" t="str">
        <f>IF(A12="","",INDEX('[1]Nimet'!$C$6:$C$230,A12))</f>
        <v>Wega</v>
      </c>
      <c r="F12" s="77" t="s">
        <v>817</v>
      </c>
      <c r="G12" s="267"/>
      <c r="H12" s="267"/>
      <c r="I12" s="267"/>
      <c r="J12" s="80"/>
      <c r="K12" s="257"/>
    </row>
    <row r="13" spans="1:11" ht="30" customHeight="1">
      <c r="A13" s="271"/>
      <c r="B13" s="398"/>
      <c r="C13" s="398"/>
      <c r="D13" s="399"/>
      <c r="E13" s="399"/>
      <c r="F13" s="255"/>
      <c r="G13" s="255"/>
      <c r="H13" s="267"/>
      <c r="I13" s="267"/>
      <c r="J13" s="80"/>
      <c r="K13" s="257"/>
    </row>
    <row r="14" spans="3:11" ht="24.75" customHeight="1">
      <c r="C14" s="121" t="s">
        <v>45</v>
      </c>
      <c r="D14" s="132"/>
      <c r="E14" s="97"/>
      <c r="F14" s="43"/>
      <c r="G14" s="247"/>
      <c r="H14" s="32"/>
      <c r="I14" s="32"/>
      <c r="J14" s="256"/>
      <c r="K14" s="257"/>
    </row>
    <row r="15" spans="1:5" ht="24.75" customHeight="1">
      <c r="A15" s="252">
        <v>28</v>
      </c>
      <c r="B15" s="44"/>
      <c r="C15" s="403">
        <v>1</v>
      </c>
      <c r="D15" s="404" t="str">
        <f>IF(A15="","",INDEX(Nimet!$B$6:$B$230,A15))</f>
        <v>Jan Nyberg</v>
      </c>
      <c r="E15" s="408" t="str">
        <f>IF(A15="","",INDEX(Nimet!$C$6:$C$230,A15))</f>
        <v>PT-Espoo</v>
      </c>
    </row>
    <row r="16" spans="1:5" ht="24.75" customHeight="1">
      <c r="A16" s="252">
        <v>56</v>
      </c>
      <c r="B16" s="44"/>
      <c r="C16" s="403">
        <v>2</v>
      </c>
      <c r="D16" s="404" t="str">
        <f>IF(A16="","",INDEX(Nimet!$B$6:$B$230,A16))</f>
        <v>Anton Mäkinen</v>
      </c>
      <c r="E16" s="408" t="str">
        <f>IF(A16="","",INDEX(Nimet!$C$6:$C$230,A16))</f>
        <v>MBF</v>
      </c>
    </row>
    <row r="17" spans="1:5" ht="24.75" customHeight="1">
      <c r="A17" s="252">
        <v>46</v>
      </c>
      <c r="B17" s="44"/>
      <c r="C17" s="403">
        <v>3</v>
      </c>
      <c r="D17" s="404" t="str">
        <f>IF(A17="","",INDEX(Nimet!$B$6:$B$230,A17))</f>
        <v>Patrik  Rissanen</v>
      </c>
      <c r="E17" s="408" t="str">
        <f>IF(A17="","",INDEX(Nimet!$C$6:$C$230,A17))</f>
        <v>KuPTS</v>
      </c>
    </row>
    <row r="18" spans="1:5" ht="24.75" customHeight="1">
      <c r="A18" s="252">
        <v>36</v>
      </c>
      <c r="B18" s="44"/>
      <c r="C18" s="403">
        <v>3</v>
      </c>
      <c r="D18" s="404" t="str">
        <f>IF(A18="","",INDEX(Nimet!$B$6:$B$230,A18))</f>
        <v>Toni Pitkänen</v>
      </c>
      <c r="E18" s="408" t="str">
        <f>IF(A18="","",INDEX(Nimet!$C$6:$C$230,A18))</f>
        <v>Wega</v>
      </c>
    </row>
    <row r="19" spans="1:5" ht="24.75" customHeight="1">
      <c r="A19" s="252">
        <v>74</v>
      </c>
      <c r="B19" s="44"/>
      <c r="C19" s="403">
        <v>5</v>
      </c>
      <c r="D19" s="404" t="str">
        <f>IF(A19="","",INDEX(Nimet!$B$6:$B$230,A19))</f>
        <v>Konsta Kollanus</v>
      </c>
      <c r="E19" s="408" t="str">
        <f>IF(A19="","",INDEX(Nimet!$C$6:$C$230,A19))</f>
        <v>TuPy</v>
      </c>
    </row>
    <row r="20" spans="1:5" ht="24.75" customHeight="1">
      <c r="A20" s="252">
        <v>26</v>
      </c>
      <c r="B20" s="44"/>
      <c r="C20" s="403">
        <v>5</v>
      </c>
      <c r="D20" s="404" t="str">
        <f>IF(A20="","",INDEX(Nimet!$B$6:$B$230,A20))</f>
        <v>Mikhail  Kantonistov</v>
      </c>
      <c r="E20" s="408" t="str">
        <f>IF(A20="","",INDEX(Nimet!$C$6:$C$230,A20))</f>
        <v>PT-Espoo</v>
      </c>
    </row>
    <row r="21" spans="1:5" ht="24.75" customHeight="1">
      <c r="A21" s="252">
        <v>68</v>
      </c>
      <c r="B21" s="44"/>
      <c r="C21" s="403">
        <v>5</v>
      </c>
      <c r="D21" s="404" t="str">
        <f>IF(A21="","",INDEX(Nimet!$B$6:$B$230,A21))</f>
        <v>Veikka  Flemming</v>
      </c>
      <c r="E21" s="408" t="str">
        <f>IF(A21="","",INDEX(Nimet!$C$6:$C$230,A21))</f>
        <v>KoKa</v>
      </c>
    </row>
    <row r="22" spans="1:5" ht="24.75" customHeight="1">
      <c r="A22" s="252">
        <v>71</v>
      </c>
      <c r="B22" s="44"/>
      <c r="C22" s="403">
        <v>5</v>
      </c>
      <c r="D22" s="404" t="str">
        <f>IF(A22="","",INDEX(Nimet!$B$6:$B$230,A22))</f>
        <v>Niko Pihajoki</v>
      </c>
      <c r="E22" s="408" t="str">
        <f>IF(A22="","",INDEX(Nimet!$C$6:$C$230,A22))</f>
        <v>TuPy</v>
      </c>
    </row>
  </sheetData>
  <mergeCells count="3">
    <mergeCell ref="E1:F1"/>
    <mergeCell ref="E2:F2"/>
    <mergeCell ref="E3:F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Kaavioita joka lähtöön</dc:title>
  <dc:subject/>
  <dc:creator>Marko Pietilä</dc:creator>
  <cp:keywords/>
  <dc:description>Vain keltaisille alueille voi kirjoittaa.
Suojauksen saa pois päältä
Tools -&gt; Protection -&gt; Unprotect</dc:description>
  <cp:lastModifiedBy>Kari Halavaara</cp:lastModifiedBy>
  <cp:lastPrinted>2009-10-02T17:26:21Z</cp:lastPrinted>
  <dcterms:created xsi:type="dcterms:W3CDTF">2002-11-03T16:46:00Z</dcterms:created>
  <dcterms:modified xsi:type="dcterms:W3CDTF">2009-10-12T07:17:34Z</dcterms:modified>
  <cp:category/>
  <cp:version/>
  <cp:contentType/>
  <cp:contentStatus/>
</cp:coreProperties>
</file>